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G:\Vorlagen\Beratung\Rechner\"/>
    </mc:Choice>
  </mc:AlternateContent>
  <xr:revisionPtr revIDLastSave="0" documentId="8_{5A469D38-B607-43BE-BE69-78ACAD4EE905}" xr6:coauthVersionLast="36" xr6:coauthVersionMax="36" xr10:uidLastSave="{00000000-0000-0000-0000-000000000000}"/>
  <bookViews>
    <workbookView xWindow="0" yWindow="0" windowWidth="19200" windowHeight="12180" tabRatio="500" xr2:uid="{00000000-000D-0000-FFFF-FFFF00000000}"/>
  </bookViews>
  <sheets>
    <sheet name="Wohngeldberechnung" sheetId="1" r:id="rId1"/>
    <sheet name="Mietstufen" sheetId="2" r:id="rId2"/>
    <sheet name="Hilfsrechnungen" sheetId="3" r:id="rId3"/>
  </sheets>
  <definedNames>
    <definedName name="Abzüge">Hilfsrechnungen!$F$40:$F$43</definedName>
    <definedName name="Alleinerz">Hilfsrechnungen!$E$47:$E$49</definedName>
    <definedName name="fünfzig">Hilfsrechnungen!$H$40:$H$44</definedName>
    <definedName name="Gemeinden">Mietstufen!#REF!</definedName>
    <definedName name="Haushaltsmitglieder">Hilfsrechnungen!$A$39:$A$52</definedName>
    <definedName name="Haushaltsmitlieder">Hilfsrechnungen!$A$39:$A$51</definedName>
    <definedName name="Schwerbehinderung">Hilfsrechnungen!$D$40:$D$44</definedName>
    <definedName name="Schwerbehinderung2">Hilfsrechnungen!$L$39:$L$43</definedName>
    <definedName name="WKP">Hilfsrechnungen!$J$41:$J$43</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E49" i="3" l="1"/>
  <c r="I37" i="3"/>
  <c r="J37" i="3" s="1"/>
  <c r="K37" i="3" s="1"/>
  <c r="L37" i="3" s="1"/>
  <c r="M37" i="3" s="1"/>
  <c r="H37" i="3"/>
  <c r="G37" i="3"/>
  <c r="G36" i="3"/>
  <c r="H36" i="3" s="1"/>
  <c r="I36" i="3" s="1"/>
  <c r="J36" i="3" s="1"/>
  <c r="K36" i="3" s="1"/>
  <c r="L36" i="3" s="1"/>
  <c r="M36" i="3" s="1"/>
  <c r="G35" i="3"/>
  <c r="H35" i="3" s="1"/>
  <c r="I35" i="3" s="1"/>
  <c r="J35" i="3" s="1"/>
  <c r="K35" i="3" s="1"/>
  <c r="L35" i="3" s="1"/>
  <c r="M35" i="3" s="1"/>
  <c r="G34" i="3"/>
  <c r="H34" i="3" s="1"/>
  <c r="I34" i="3" s="1"/>
  <c r="J34" i="3" s="1"/>
  <c r="K34" i="3" s="1"/>
  <c r="L34" i="3" s="1"/>
  <c r="M34" i="3" s="1"/>
  <c r="H33" i="3"/>
  <c r="I33" i="3" s="1"/>
  <c r="J33" i="3" s="1"/>
  <c r="K33" i="3" s="1"/>
  <c r="L33" i="3" s="1"/>
  <c r="M33" i="3" s="1"/>
  <c r="G33" i="3"/>
  <c r="G32" i="3"/>
  <c r="H32" i="3" s="1"/>
  <c r="I32" i="3" s="1"/>
  <c r="J32" i="3" s="1"/>
  <c r="K32" i="3" s="1"/>
  <c r="L32" i="3" s="1"/>
  <c r="M32" i="3" s="1"/>
  <c r="H31" i="3"/>
  <c r="I31" i="3" s="1"/>
  <c r="J31" i="3" s="1"/>
  <c r="K31" i="3" s="1"/>
  <c r="L31" i="3" s="1"/>
  <c r="M31" i="3" s="1"/>
  <c r="G31" i="3"/>
  <c r="I10" i="3"/>
  <c r="I19" i="3" s="1"/>
  <c r="F23" i="1" s="1"/>
  <c r="H9" i="3"/>
  <c r="I9" i="3" s="1"/>
  <c r="J9" i="3" s="1"/>
  <c r="K9" i="3" s="1"/>
  <c r="L9" i="3" s="1"/>
  <c r="M9" i="3" s="1"/>
  <c r="G9" i="3"/>
  <c r="G8" i="3"/>
  <c r="H8" i="3" s="1"/>
  <c r="I8" i="3" s="1"/>
  <c r="J8" i="3" s="1"/>
  <c r="K8" i="3" s="1"/>
  <c r="L8" i="3" s="1"/>
  <c r="M8" i="3" s="1"/>
  <c r="M3" i="3"/>
  <c r="L3" i="3"/>
  <c r="K3" i="3"/>
  <c r="J3" i="3"/>
  <c r="I3" i="3"/>
  <c r="H3" i="3"/>
  <c r="G3" i="3"/>
  <c r="F3" i="3"/>
  <c r="E3" i="3"/>
  <c r="D3" i="3"/>
  <c r="C3" i="3"/>
  <c r="B3" i="3"/>
  <c r="G41" i="1"/>
  <c r="G43" i="1" s="1"/>
  <c r="F41" i="1"/>
  <c r="F43" i="1" s="1"/>
  <c r="E41" i="1"/>
  <c r="E43" i="1" s="1"/>
  <c r="D41" i="1"/>
  <c r="D43" i="1" s="1"/>
  <c r="C41" i="1"/>
  <c r="C8" i="1"/>
  <c r="C25" i="1" s="1"/>
  <c r="C28" i="1" s="1"/>
  <c r="C12" i="1" l="1"/>
  <c r="J11" i="3"/>
  <c r="D44" i="1"/>
  <c r="E44" i="1"/>
  <c r="G44" i="1"/>
  <c r="I15" i="3"/>
  <c r="C43" i="1"/>
  <c r="C44" i="1" s="1"/>
  <c r="C46" i="1" s="1"/>
  <c r="C54" i="1" s="1"/>
  <c r="F44" i="1"/>
  <c r="I16" i="3"/>
  <c r="I17" i="3"/>
  <c r="I18" i="3"/>
  <c r="F22" i="1" s="1"/>
  <c r="C14" i="1" l="1"/>
  <c r="J13" i="3"/>
  <c r="H24" i="3" s="1"/>
  <c r="H25" i="3" s="1"/>
  <c r="H26" i="3" s="1"/>
  <c r="H27" i="3" s="1"/>
  <c r="H20" i="3" l="1"/>
  <c r="H21" i="3" s="1"/>
  <c r="C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RK</author>
  </authors>
  <commentList>
    <comment ref="A22" authorId="0" shapeId="0" xr:uid="{00000000-0006-0000-0000-000001000000}">
      <text>
        <r>
          <rPr>
            <sz val="10"/>
            <rFont val="Arial"/>
            <charset val="1"/>
          </rPr>
          <t xml:space="preserve">Die Höhe des Wohngeldes richtet sich auch nach der Höhe der zuschussfähigen Miete beziehungsweise Belastung.
Was gehört zur Miete?
Berechnungsgrundlage für das Wohngeld ist die sogenannte Bruttokaltmiete.
Diese ergibt sich aus der Nettokaltmiete zuzüglich der kalten Betriebskosten wie zum Beispiel:
</t>
        </r>
        <r>
          <rPr>
            <sz val="8"/>
            <color rgb="FF000000"/>
            <rFont val="Tahoma"/>
            <family val="2"/>
            <charset val="1"/>
          </rPr>
          <t xml:space="preserve">- Kosten des Wasserverbrauchs,
- Kosten der Abwasser- und Müllbeseitigung,
- Kosten der Gebäudehaftpflichtversicherung und Grundsteuer.
</t>
        </r>
        <r>
          <rPr>
            <b/>
            <sz val="8"/>
            <color rgb="FF000000"/>
            <rFont val="Tahoma"/>
            <family val="2"/>
            <charset val="1"/>
          </rPr>
          <t>Nicht zur Miete gehören:</t>
        </r>
        <r>
          <rPr>
            <sz val="8"/>
            <color rgb="FF000000"/>
            <rFont val="Tahoma"/>
            <family val="2"/>
            <charset val="1"/>
          </rPr>
          <t xml:space="preserve"> 
- Kosten für Heizung und Warmwasser
- Kosten für Garage/Stellplatz KFZ
</t>
        </r>
        <r>
          <rPr>
            <b/>
            <sz val="8"/>
            <color rgb="FF000000"/>
            <rFont val="Tahoma"/>
            <family val="2"/>
            <charset val="1"/>
          </rPr>
          <t xml:space="preserve">Was gehört zur Belastung?
</t>
        </r>
        <r>
          <rPr>
            <sz val="8"/>
            <color rgb="FF000000"/>
            <rFont val="Tahoma"/>
            <family val="2"/>
            <charset val="1"/>
          </rPr>
          <t>Ausgaben für den Kapitaldienst (Zinsen, Tilgung etc.) für solche Fremdmittel, die dem Bau, der Verbesserung oder dem Erwerb des Eigentums gedient haben,
- eine Pauschale für Instandhaltungs und Betriebskosten in Höhe von 36 Euro je Quadratmeter im Jahr,
- Grundsteuer,
- zu entrichtende Verwaltungskosten.
in Anlehnung an: Wohngeld 2020 - Ratschläge und Hinweise - Bundesministerium des Innern, für Bau und Heimat</t>
        </r>
      </text>
    </comment>
    <comment ref="B40" authorId="0" shapeId="0" xr:uid="{00000000-0006-0000-0000-000003000000}">
      <text>
        <r>
          <rPr>
            <sz val="10"/>
            <rFont val="Arial"/>
            <charset val="1"/>
          </rPr>
          <t xml:space="preserve">Werbungskosten sind bei Einkommen aus nichtselbst. Arbeit, Renten, bei Kapitaleinkünften, Vermietungen/Verpachtungen abzuziehen. 
Zu den Werbungskosten gehören u.a.:
Beiträge zu Berufsverbänden, Fahrkosten zur Arbeit, notwendige soppelte Haushaltsführung,...
Werbungskostenpauschale </t>
        </r>
        <r>
          <rPr>
            <sz val="8"/>
            <color rgb="FF000000"/>
            <rFont val="Tahoma"/>
            <family val="2"/>
            <charset val="1"/>
          </rPr>
          <t xml:space="preserve">(wenn nicht höhere Kosten nachgewiesen)
</t>
        </r>
        <r>
          <rPr>
            <b/>
            <sz val="8"/>
            <color rgb="FF000000"/>
            <rFont val="Tahoma"/>
            <family val="2"/>
            <charset val="1"/>
          </rPr>
          <t xml:space="preserve">Löhne und Gehälter: </t>
        </r>
        <r>
          <rPr>
            <sz val="8"/>
            <color rgb="FF000000"/>
            <rFont val="Tahoma"/>
            <family val="2"/>
            <charset val="1"/>
          </rPr>
          <t xml:space="preserve">1000 EUR /12 = </t>
        </r>
        <r>
          <rPr>
            <b/>
            <sz val="8"/>
            <color rgb="FF000000"/>
            <rFont val="Tahoma"/>
            <family val="2"/>
            <charset val="1"/>
          </rPr>
          <t xml:space="preserve">83,33 EUR
Alters/Witwenrenten: </t>
        </r>
        <r>
          <rPr>
            <sz val="8"/>
            <color rgb="FF000000"/>
            <rFont val="Tahoma"/>
            <family val="2"/>
            <charset val="1"/>
          </rPr>
          <t>102 EUR / 12 =</t>
        </r>
        <r>
          <rPr>
            <b/>
            <sz val="8"/>
            <color rgb="FF000000"/>
            <rFont val="Tahoma"/>
            <family val="2"/>
            <charset val="1"/>
          </rPr>
          <t xml:space="preserve">8,50 EUR 
Zusätzlich </t>
        </r>
        <r>
          <rPr>
            <sz val="8"/>
            <color rgb="FF000000"/>
            <rFont val="Tahoma"/>
            <family val="2"/>
            <charset val="1"/>
          </rPr>
          <t>sind</t>
        </r>
        <r>
          <rPr>
            <b/>
            <sz val="8"/>
            <color rgb="FF000000"/>
            <rFont val="Tahoma"/>
            <family val="2"/>
            <charset val="1"/>
          </rPr>
          <t xml:space="preserve"> Kinderbetreuungskosten </t>
        </r>
        <r>
          <rPr>
            <sz val="8"/>
            <color rgb="FF000000"/>
            <rFont val="Tahoma"/>
            <family val="2"/>
            <charset val="1"/>
          </rPr>
          <t>in Höhe von zwei Dritteln der Aufwendungen,
maximal 4.000 Euro je Kind und Kalenderjahr, von den Einkünften
abzuziehen.</t>
        </r>
      </text>
    </comment>
    <comment ref="A42" authorId="0" shapeId="0" xr:uid="{00000000-0006-0000-0000-000002000000}">
      <text>
        <r>
          <rPr>
            <sz val="10"/>
            <rFont val="Arial"/>
            <charset val="1"/>
          </rPr>
          <t>Folgende pauschale Absatzbeträge sind beim Wohngeld von jedem Einkommen vorgesehen:
Bei der Ermittlung des Jahreseinkommens sind jeweils zehn Prozent abzuziehen,
wenn im Bewilligungszeitraum folgende Steuern und Pflichtbeiträge zu
leisten sind:
- Steuern vom Einkommen
- Pflichtbeiträge zur gesetzlichen Kranken- und Pflegeversicherung
- Pflichtbeiträge zur gesetzlichen Rentenversicherung
Werden also alle drei aufgeführten Zahlungen geleistet, so beträgt der Abzugsbetrag
30 Prozent.</t>
        </r>
      </text>
    </comment>
    <comment ref="B49" authorId="0" shapeId="0" xr:uid="{00000000-0006-0000-0000-000004000000}">
      <text>
        <r>
          <rPr>
            <sz val="10"/>
            <rFont val="Arial"/>
            <charset val="1"/>
          </rPr>
          <t>Freibetrag von 125 EURO für jedes zu berücksichtigendes Haushaltsmitglied mit 100 % Schwerbehinderung oder mindestens 80 % Schwerbeh. und pflegebedürftig mit gleichzeitiger häuslicher/teilstationörer/Kurzeitpflege</t>
        </r>
      </text>
    </comment>
    <comment ref="B50" authorId="0" shapeId="0" xr:uid="{00000000-0006-0000-0000-000005000000}">
      <text>
        <r>
          <rPr>
            <sz val="10"/>
            <rFont val="Arial"/>
            <charset val="1"/>
          </rPr>
          <t>Freibetrag in Höhe der eigenen Einnahmen eines Kindes aus
Erwerbstätigkeit, maximal jedoch 1.200 Euro jährlich (entspricht
100 Euro monatlich), wenn das Kind noch nicht das 25. Lebensjahr
vollendet hat;</t>
        </r>
      </text>
    </comment>
    <comment ref="B51" authorId="0" shapeId="0" xr:uid="{00000000-0006-0000-0000-000006000000}">
      <text>
        <r>
          <rPr>
            <sz val="10"/>
            <rFont val="Arial"/>
            <charset val="1"/>
          </rPr>
          <t>Freibetrag für alleinerziehende Elternteile von 1.320 Euro jährlich
(entspricht 110 Euro monatlich), wenn ein Elternteil ausschließlich
mit Kindern zusammenwohnt und mindestens eines dieser Kinder
noch nicht 18 Jahre alt ist;</t>
        </r>
      </text>
    </comment>
    <comment ref="B52" authorId="0" shapeId="0" xr:uid="{00000000-0006-0000-0000-000007000000}">
      <text>
        <r>
          <rPr>
            <sz val="10"/>
            <rFont val="Arial"/>
            <charset val="1"/>
          </rPr>
          <t>Abzugsbetrag in Höhe der Aufwendungen zur Erfüllung gesetzlicher
Unterhaltsverpflichtungen bis zu dem in einer notariell
beurkundeten Unterhaltsvereinbarung festgelegten oder in einem
Unterhaltsurteil oder Bescheid festgestellten Betrag; ansonsten bis
zu den in § 18 Wohngeldgesetz bestimmten Höchstbeträgen 
anrechnungsfreier Betrag von bis zu 6.540 Euro jährlich (entspricht
545 Euro monatlich), wenn ein pflegebedürftiges Haushaltsmitglied
den Unterhalt, den es von seinen Angehörigen erhält, für eine
Pflegeperson oder eine Pflegekraft aufwendet;
n 
anrechnungsfreier Betrag von bis zu 480 Euro jährlich (entspricht
40 Euro monatlich) für regelmäßige Geld- und Sachleistungen
insbesondere von gemeinnützigen Organisationen (wie zum
Beispiel von Stiftungen) und auch von natürlichen Personen.</t>
        </r>
      </text>
    </comment>
  </commentList>
</comments>
</file>

<file path=xl/sharedStrings.xml><?xml version="1.0" encoding="utf-8"?>
<sst xmlns="http://schemas.openxmlformats.org/spreadsheetml/2006/main" count="124" uniqueCount="119">
  <si>
    <t>W O H N G E L D R E C H N E R    2 0 2 3</t>
  </si>
  <si>
    <t>(nicht rechtsverbindlich)</t>
  </si>
  <si>
    <t>Name:</t>
  </si>
  <si>
    <t>Mietstufe d. Wohnortes:</t>
  </si>
  <si>
    <t>Mietstufe:</t>
  </si>
  <si>
    <t>Anzahl der Haush. Mitglieder:</t>
  </si>
  <si>
    <t>Berück. Miete/Belastung:</t>
  </si>
  <si>
    <t>monatl. Gesamteinkommen:</t>
  </si>
  <si>
    <t>Wohngeld:</t>
  </si>
  <si>
    <t>B e r e c h n u n g   z u   b e r ü c k s i c h t i g e n d e   M i e t e / B e l a s t u n g</t>
  </si>
  <si>
    <t>!!! Heizkosten bleiben außer Betracht!!!</t>
  </si>
  <si>
    <t>tatsächliche Miete / Belastung</t>
  </si>
  <si>
    <t>Heizkostenentl.</t>
  </si>
  <si>
    <t>Klimakomponente</t>
  </si>
  <si>
    <t>Höchstmiete / Belastung</t>
  </si>
  <si>
    <t>Zu berücksichtigende Miete</t>
  </si>
  <si>
    <t>M o n a t l i c h e s   G e s a m t e i n k o m m e n</t>
  </si>
  <si>
    <t>!!! Kindergeld und Pflegegeld bleibt beim Wohngeld außer Betracht !!!</t>
  </si>
  <si>
    <t>Höhe des Bruttoeinkommens</t>
  </si>
  <si>
    <t>Wessen Einkommen?</t>
  </si>
  <si>
    <t>Einkommesart</t>
  </si>
  <si>
    <t>Einkommensbereinigung</t>
  </si>
  <si>
    <t>abzgl. Werbungskosten(-pauschale)</t>
  </si>
  <si>
    <t>Zwischenergebnis</t>
  </si>
  <si>
    <t>pauschaler Abzug in %</t>
  </si>
  <si>
    <t>pauschaler Abzug als Betrag</t>
  </si>
  <si>
    <t>Summe der bereinigten Einkommen</t>
  </si>
  <si>
    <t>Weitere Freibeträge</t>
  </si>
  <si>
    <t>Schwerbehinderung 100% oder &lt;100% und pflegebed.?</t>
  </si>
  <si>
    <t>"Kind" bis 25 Jahre alt und eigenes Einkommen</t>
  </si>
  <si>
    <t>Alleinerziehenden-Freibetrag (mind. 1 Kind minderj.)</t>
  </si>
  <si>
    <t>weitere Absetzmöglichkeiten (u.a. Unterhaltsz.)</t>
  </si>
  <si>
    <t>Monatl. Gesamteinkommen</t>
  </si>
  <si>
    <t>Weitere Infos zum Wohngeld</t>
  </si>
  <si>
    <t>www.bmi.bund.de/Wohngeld</t>
  </si>
  <si>
    <t>Gemeinde/-Teilort</t>
  </si>
  <si>
    <t>Mietstufe</t>
  </si>
  <si>
    <t>Mietstufe 1</t>
  </si>
  <si>
    <t>Mietstufe 2</t>
  </si>
  <si>
    <t>Mietstufe 3</t>
  </si>
  <si>
    <t>Mietstufe 4</t>
  </si>
  <si>
    <t>Mietstufe 5</t>
  </si>
  <si>
    <t>Mietstufe 6</t>
  </si>
  <si>
    <t>Mietstufe 7</t>
  </si>
  <si>
    <t>Abstatt</t>
  </si>
  <si>
    <t>Bad Friedrichshall</t>
  </si>
  <si>
    <t>Bad Rappenau</t>
  </si>
  <si>
    <t>Bad Wimpfen</t>
  </si>
  <si>
    <t>Beilstein</t>
  </si>
  <si>
    <t>Brackenheim</t>
  </si>
  <si>
    <t>Cleebronn</t>
  </si>
  <si>
    <t>Eberstadt</t>
  </si>
  <si>
    <t>Ellhofen</t>
  </si>
  <si>
    <t>Eppingen</t>
  </si>
  <si>
    <t>Erlenbach</t>
  </si>
  <si>
    <t>Flein</t>
  </si>
  <si>
    <t>Gemmingen</t>
  </si>
  <si>
    <t>Güglingen</t>
  </si>
  <si>
    <t>Gundelsheim</t>
  </si>
  <si>
    <t>Hardhausen am Kocher</t>
  </si>
  <si>
    <t>Heilbronn</t>
  </si>
  <si>
    <t>Ilsfeld</t>
  </si>
  <si>
    <t>Ittlingen</t>
  </si>
  <si>
    <t>Jagsthausen</t>
  </si>
  <si>
    <t>Kirchardt</t>
  </si>
  <si>
    <t>Langenbrettach</t>
  </si>
  <si>
    <t>Lauffen am Neckar</t>
  </si>
  <si>
    <t>Lehrensteinsfeld</t>
  </si>
  <si>
    <t xml:space="preserve">Leingarten </t>
  </si>
  <si>
    <t>Löwenstein</t>
  </si>
  <si>
    <t>Massenbachhausen</t>
  </si>
  <si>
    <t>Möckmühl</t>
  </si>
  <si>
    <t>Neckarsulm</t>
  </si>
  <si>
    <t>Neckarwestheim</t>
  </si>
  <si>
    <t>Neudenau</t>
  </si>
  <si>
    <t>Neuenstadt am Kocher</t>
  </si>
  <si>
    <t>Nordheim</t>
  </si>
  <si>
    <t>Obersulm</t>
  </si>
  <si>
    <t>Oedheim</t>
  </si>
  <si>
    <t>Offenau</t>
  </si>
  <si>
    <t>Pfaffenhofen</t>
  </si>
  <si>
    <t>Roigheim</t>
  </si>
  <si>
    <t>Schwaigern</t>
  </si>
  <si>
    <t>Siegelsbach</t>
  </si>
  <si>
    <t>Talheim</t>
  </si>
  <si>
    <t>Untereisesheim</t>
  </si>
  <si>
    <t>Untergruppenbach</t>
  </si>
  <si>
    <t>Weinsberg</t>
  </si>
  <si>
    <t xml:space="preserve">Widdern </t>
  </si>
  <si>
    <t>Wüstenrot</t>
  </si>
  <si>
    <t>Zaberfeld</t>
  </si>
  <si>
    <t>Berechnungsformeln für a,b,c sowie für Mmin und Ymin</t>
  </si>
  <si>
    <t>a</t>
  </si>
  <si>
    <t>b</t>
  </si>
  <si>
    <t>c</t>
  </si>
  <si>
    <t>Mmin</t>
  </si>
  <si>
    <t>Ymin</t>
  </si>
  <si>
    <t>1 400</t>
  </si>
  <si>
    <t>Höchstbeträge HK</t>
  </si>
  <si>
    <t>HH-Mitglieder</t>
  </si>
  <si>
    <t>Miete</t>
  </si>
  <si>
    <t>M</t>
  </si>
  <si>
    <t>e1</t>
  </si>
  <si>
    <t>e2</t>
  </si>
  <si>
    <t>Gesamtek</t>
  </si>
  <si>
    <t>Y</t>
  </si>
  <si>
    <t>e4</t>
  </si>
  <si>
    <t>e5</t>
  </si>
  <si>
    <t>d</t>
  </si>
  <si>
    <t>e</t>
  </si>
  <si>
    <t>WoG unrund</t>
  </si>
  <si>
    <t>Wohngeld rund</t>
  </si>
  <si>
    <t>z1</t>
  </si>
  <si>
    <t>z2</t>
  </si>
  <si>
    <t>z3</t>
  </si>
  <si>
    <t>z4</t>
  </si>
  <si>
    <t>Höchstbeträge für Miete/Belastung</t>
  </si>
  <si>
    <t>Mietstufen nach Ländern</t>
  </si>
  <si>
    <t>© Diakonische Bezirksstelle Neuenstadt, Carsten Richter Version 2023.1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</si>
</sst>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quot; €&quot;_-;\-* #,##0.00&quot; €&quot;_-;_-* \-??&quot; €&quot;_-;_-@_-"/>
    <numFmt numFmtId="165" formatCode="#,##0.00\ [$EUR]"/>
    <numFmt numFmtId="166" formatCode="0\ %"/>
    <numFmt numFmtId="167" formatCode="#,##0&quot; €&quot;"/>
    <numFmt numFmtId="168" formatCode="#,##0.00&quot; €&quot;"/>
    <numFmt numFmtId="169" formatCode="0.0000000000"/>
  </numFmts>
  <fonts count="14" x14ac:knownFonts="1">
    <font>
      <sz val="10"/>
      <name val="Arial"/>
      <charset val="1"/>
    </font>
    <font>
      <sz val="10"/>
      <name val="Arial"/>
      <family val="2"/>
      <charset val="1"/>
    </font>
    <font>
      <b/>
      <sz val="16"/>
      <name val="Arial"/>
      <family val="2"/>
      <charset val="1"/>
    </font>
    <font>
      <b/>
      <sz val="11"/>
      <name val="Arial"/>
      <family val="2"/>
      <charset val="1"/>
    </font>
    <font>
      <sz val="11"/>
      <name val="Arial"/>
      <family val="2"/>
      <charset val="1"/>
    </font>
    <font>
      <u/>
      <sz val="10"/>
      <color rgb="FF0563C1"/>
      <name val="Arial"/>
      <family val="2"/>
      <charset val="1"/>
    </font>
    <font>
      <b/>
      <sz val="10"/>
      <name val="Arial"/>
      <family val="2"/>
      <charset val="1"/>
    </font>
    <font>
      <sz val="10"/>
      <name val="Calibri"/>
      <family val="2"/>
      <charset val="1"/>
    </font>
    <font>
      <sz val="8"/>
      <color rgb="FF000000"/>
      <name val="Tahoma"/>
      <family val="2"/>
      <charset val="1"/>
    </font>
    <font>
      <b/>
      <sz val="8"/>
      <color rgb="FF000000"/>
      <name val="Tahoma"/>
      <family val="2"/>
      <charset val="1"/>
    </font>
    <font>
      <b/>
      <sz val="11"/>
      <color rgb="FF000000"/>
      <name val="Calibri"/>
      <family val="2"/>
      <charset val="1"/>
    </font>
    <font>
      <sz val="9"/>
      <color rgb="FF800000"/>
      <name val="Arial"/>
      <family val="2"/>
      <charset val="1"/>
    </font>
    <font>
      <sz val="9"/>
      <color rgb="FF943634"/>
      <name val="Arial"/>
      <family val="2"/>
      <charset val="1"/>
    </font>
    <font>
      <sz val="10"/>
      <name val="Arial"/>
      <charset val="1"/>
    </font>
  </fonts>
  <fills count="5">
    <fill>
      <patternFill patternType="none"/>
    </fill>
    <fill>
      <patternFill patternType="gray125"/>
    </fill>
    <fill>
      <patternFill patternType="solid">
        <fgColor rgb="FFF2F2F2"/>
        <bgColor rgb="FFFFFFFF"/>
      </patternFill>
    </fill>
    <fill>
      <patternFill patternType="solid">
        <fgColor rgb="FFFFFF66"/>
        <bgColor rgb="FFFFFF00"/>
      </patternFill>
    </fill>
    <fill>
      <patternFill patternType="solid">
        <fgColor rgb="FFFFFFFF"/>
        <bgColor rgb="FFF2F2F2"/>
      </patternFill>
    </fill>
  </fills>
  <borders count="22">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double">
        <color auto="1"/>
      </left>
      <right style="double">
        <color auto="1"/>
      </right>
      <top style="double">
        <color auto="1"/>
      </top>
      <bottom style="double">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double">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s>
  <cellStyleXfs count="4">
    <xf numFmtId="0" fontId="0" fillId="0" borderId="0"/>
    <xf numFmtId="166" fontId="13" fillId="0" borderId="0" applyBorder="0" applyProtection="0"/>
    <xf numFmtId="0" fontId="5" fillId="0" borderId="0" applyBorder="0" applyProtection="0"/>
    <xf numFmtId="164" fontId="13" fillId="0" borderId="0" applyBorder="0" applyProtection="0"/>
  </cellStyleXfs>
  <cellXfs count="74">
    <xf numFmtId="0" fontId="0" fillId="0" borderId="0" xfId="0"/>
    <xf numFmtId="0" fontId="1" fillId="0" borderId="1" xfId="0" applyFont="1" applyBorder="1" applyAlignment="1" applyProtection="1">
      <alignment horizontal="center"/>
    </xf>
    <xf numFmtId="0" fontId="1" fillId="0" borderId="5" xfId="0" applyFont="1" applyBorder="1" applyAlignment="1" applyProtection="1">
      <alignment horizontal="center"/>
    </xf>
    <xf numFmtId="0" fontId="3" fillId="2" borderId="8" xfId="0" applyFont="1" applyFill="1" applyBorder="1" applyAlignment="1" applyProtection="1">
      <alignment horizontal="center"/>
    </xf>
    <xf numFmtId="0" fontId="3" fillId="3" borderId="0" xfId="0" applyFont="1" applyFill="1" applyBorder="1" applyAlignment="1" applyProtection="1">
      <alignment horizontal="center"/>
      <protection locked="0"/>
    </xf>
    <xf numFmtId="0" fontId="2" fillId="2" borderId="3"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1" fillId="0" borderId="0" xfId="0" applyFont="1" applyAlignment="1" applyProtection="1"/>
    <xf numFmtId="0" fontId="1" fillId="2" borderId="2" xfId="0" applyFont="1" applyFill="1" applyBorder="1" applyAlignment="1" applyProtection="1"/>
    <xf numFmtId="0" fontId="1" fillId="2" borderId="4" xfId="0" applyFont="1" applyFill="1" applyBorder="1" applyAlignment="1" applyProtection="1"/>
    <xf numFmtId="0" fontId="1" fillId="0" borderId="5" xfId="0" applyFont="1" applyBorder="1" applyAlignment="1" applyProtection="1"/>
    <xf numFmtId="0" fontId="1" fillId="0" borderId="0" xfId="0" applyFont="1" applyBorder="1" applyAlignment="1" applyProtection="1"/>
    <xf numFmtId="0" fontId="1" fillId="0" borderId="6" xfId="0" applyFont="1" applyBorder="1" applyAlignment="1" applyProtection="1"/>
    <xf numFmtId="0" fontId="3" fillId="0" borderId="5" xfId="0" applyFont="1" applyBorder="1" applyAlignment="1" applyProtection="1"/>
    <xf numFmtId="0" fontId="3" fillId="3" borderId="0" xfId="0" applyFont="1" applyFill="1" applyBorder="1" applyAlignment="1" applyProtection="1">
      <alignment horizontal="center"/>
      <protection locked="0"/>
    </xf>
    <xf numFmtId="0" fontId="4" fillId="0" borderId="5" xfId="0" applyFont="1" applyBorder="1" applyAlignment="1" applyProtection="1"/>
    <xf numFmtId="0" fontId="4" fillId="0" borderId="0" xfId="0" applyFont="1" applyBorder="1" applyAlignment="1" applyProtection="1"/>
    <xf numFmtId="0" fontId="5" fillId="0" borderId="0" xfId="2" applyFont="1" applyBorder="1" applyAlignment="1" applyProtection="1"/>
    <xf numFmtId="1" fontId="3" fillId="2" borderId="0" xfId="0" applyNumberFormat="1" applyFont="1" applyFill="1" applyBorder="1" applyAlignment="1" applyProtection="1">
      <alignment horizontal="center"/>
    </xf>
    <xf numFmtId="165" fontId="3" fillId="2" borderId="0" xfId="0" applyNumberFormat="1" applyFont="1" applyFill="1" applyBorder="1" applyAlignment="1" applyProtection="1"/>
    <xf numFmtId="165" fontId="3" fillId="2" borderId="7" xfId="0" applyNumberFormat="1" applyFont="1" applyFill="1" applyBorder="1" applyAlignment="1" applyProtection="1"/>
    <xf numFmtId="0" fontId="1" fillId="2" borderId="9" xfId="0" applyFont="1" applyFill="1" applyBorder="1" applyAlignment="1" applyProtection="1"/>
    <xf numFmtId="0" fontId="6" fillId="0" borderId="5" xfId="0" applyFont="1" applyBorder="1" applyAlignment="1" applyProtection="1"/>
    <xf numFmtId="165" fontId="3" fillId="3" borderId="0" xfId="0" applyNumberFormat="1" applyFont="1" applyFill="1" applyBorder="1" applyAlignment="1" applyProtection="1">
      <protection locked="0"/>
    </xf>
    <xf numFmtId="0" fontId="1" fillId="0" borderId="0" xfId="0" applyFont="1" applyAlignment="1" applyProtection="1">
      <alignment horizontal="center"/>
    </xf>
    <xf numFmtId="0" fontId="6" fillId="0" borderId="0" xfId="0" applyFont="1" applyBorder="1" applyAlignment="1" applyProtection="1"/>
    <xf numFmtId="165" fontId="3" fillId="2" borderId="10" xfId="0" applyNumberFormat="1" applyFont="1" applyFill="1" applyBorder="1" applyAlignment="1" applyProtection="1"/>
    <xf numFmtId="0" fontId="1" fillId="0" borderId="0" xfId="0" applyFont="1" applyBorder="1" applyAlignment="1" applyProtection="1"/>
    <xf numFmtId="165" fontId="3" fillId="3" borderId="11" xfId="0" applyNumberFormat="1" applyFont="1" applyFill="1" applyBorder="1" applyAlignment="1" applyProtection="1">
      <protection locked="0"/>
    </xf>
    <xf numFmtId="165" fontId="3" fillId="0" borderId="0" xfId="0" applyNumberFormat="1" applyFont="1" applyBorder="1" applyAlignment="1" applyProtection="1"/>
    <xf numFmtId="0" fontId="6" fillId="0" borderId="5" xfId="0" applyFont="1" applyBorder="1" applyAlignment="1" applyProtection="1"/>
    <xf numFmtId="165" fontId="3" fillId="2" borderId="11" xfId="0" applyNumberFormat="1" applyFont="1" applyFill="1" applyBorder="1" applyAlignment="1" applyProtection="1"/>
    <xf numFmtId="166" fontId="3" fillId="3" borderId="11" xfId="1" applyFont="1" applyFill="1" applyBorder="1" applyAlignment="1" applyProtection="1">
      <protection locked="0"/>
    </xf>
    <xf numFmtId="0" fontId="1" fillId="0" borderId="5" xfId="0" applyFont="1" applyBorder="1" applyAlignment="1" applyProtection="1"/>
    <xf numFmtId="164" fontId="1" fillId="0" borderId="0" xfId="0" applyNumberFormat="1" applyFont="1" applyBorder="1" applyAlignment="1" applyProtection="1"/>
    <xf numFmtId="165" fontId="3" fillId="2" borderId="12" xfId="0" applyNumberFormat="1" applyFont="1" applyFill="1" applyBorder="1" applyAlignment="1" applyProtection="1"/>
    <xf numFmtId="165" fontId="3" fillId="3" borderId="12" xfId="0" applyNumberFormat="1" applyFont="1" applyFill="1" applyBorder="1" applyAlignment="1" applyProtection="1">
      <protection locked="0"/>
    </xf>
    <xf numFmtId="0" fontId="3" fillId="0" borderId="5" xfId="0" applyFont="1" applyBorder="1" applyAlignment="1" applyProtection="1"/>
    <xf numFmtId="0" fontId="1" fillId="0" borderId="13" xfId="0" applyFont="1" applyBorder="1" applyAlignment="1" applyProtection="1"/>
    <xf numFmtId="0" fontId="1" fillId="0" borderId="14" xfId="0" applyFont="1" applyBorder="1" applyAlignment="1" applyProtection="1"/>
    <xf numFmtId="0" fontId="1" fillId="0" borderId="15" xfId="0" applyFont="1" applyBorder="1" applyAlignment="1" applyProtection="1"/>
    <xf numFmtId="0" fontId="7" fillId="0" borderId="0" xfId="0" applyFont="1" applyBorder="1" applyAlignment="1" applyProtection="1"/>
    <xf numFmtId="164" fontId="1" fillId="0" borderId="0" xfId="3" applyFont="1" applyBorder="1" applyAlignment="1" applyProtection="1"/>
    <xf numFmtId="0" fontId="6" fillId="4" borderId="11" xfId="0" applyFont="1" applyFill="1" applyBorder="1" applyAlignment="1" applyProtection="1"/>
    <xf numFmtId="0" fontId="6" fillId="0" borderId="16" xfId="0" applyFont="1" applyBorder="1" applyAlignment="1" applyProtection="1"/>
    <xf numFmtId="167" fontId="0" fillId="0" borderId="17" xfId="0" applyNumberFormat="1" applyBorder="1" applyAlignment="1" applyProtection="1"/>
    <xf numFmtId="167" fontId="0" fillId="0" borderId="0" xfId="0" applyNumberFormat="1" applyBorder="1" applyAlignment="1" applyProtection="1"/>
    <xf numFmtId="0" fontId="0" fillId="0" borderId="11" xfId="0" applyBorder="1" applyAlignment="1" applyProtection="1"/>
    <xf numFmtId="0" fontId="0" fillId="0" borderId="11" xfId="0" applyFont="1" applyBorder="1" applyAlignment="1" applyProtection="1"/>
    <xf numFmtId="0" fontId="0" fillId="0" borderId="17" xfId="0" applyBorder="1" applyAlignment="1" applyProtection="1"/>
    <xf numFmtId="0" fontId="0" fillId="0" borderId="0" xfId="0" applyBorder="1" applyAlignment="1" applyProtection="1"/>
    <xf numFmtId="0" fontId="0" fillId="0" borderId="0" xfId="0" applyAlignment="1" applyProtection="1"/>
    <xf numFmtId="0" fontId="0" fillId="4" borderId="11" xfId="0" applyFont="1" applyFill="1" applyBorder="1" applyAlignment="1" applyProtection="1"/>
    <xf numFmtId="0" fontId="6" fillId="0" borderId="0" xfId="0" applyFont="1" applyAlignment="1" applyProtection="1"/>
    <xf numFmtId="0" fontId="10" fillId="0" borderId="11" xfId="0" applyFont="1" applyBorder="1" applyAlignment="1" applyProtection="1"/>
    <xf numFmtId="11" fontId="11" fillId="0" borderId="18" xfId="0" applyNumberFormat="1" applyFont="1" applyBorder="1" applyAlignment="1" applyProtection="1">
      <alignment horizontal="justify" vertical="center" wrapText="1"/>
    </xf>
    <xf numFmtId="11" fontId="11" fillId="0" borderId="9" xfId="0" applyNumberFormat="1" applyFont="1" applyBorder="1" applyAlignment="1" applyProtection="1">
      <alignment horizontal="justify" vertical="center" wrapText="1"/>
    </xf>
    <xf numFmtId="11" fontId="12" fillId="0" borderId="18" xfId="0" applyNumberFormat="1" applyFont="1" applyBorder="1" applyAlignment="1" applyProtection="1">
      <alignment horizontal="justify" vertical="center" wrapText="1"/>
    </xf>
    <xf numFmtId="11" fontId="12" fillId="0" borderId="9" xfId="0" applyNumberFormat="1" applyFont="1" applyBorder="1" applyAlignment="1" applyProtection="1">
      <alignment horizontal="justify" vertical="center" wrapText="1"/>
    </xf>
    <xf numFmtId="0" fontId="10" fillId="0" borderId="11" xfId="0" applyFont="1" applyBorder="1" applyAlignment="1" applyProtection="1"/>
    <xf numFmtId="0" fontId="11" fillId="0" borderId="18"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168" fontId="1" fillId="4" borderId="11" xfId="0" applyNumberFormat="1" applyFont="1" applyFill="1" applyBorder="1" applyAlignment="1" applyProtection="1"/>
    <xf numFmtId="164" fontId="0" fillId="0" borderId="0" xfId="0" applyNumberFormat="1" applyAlignment="1" applyProtection="1"/>
    <xf numFmtId="2" fontId="0" fillId="0" borderId="0" xfId="0" applyNumberFormat="1" applyAlignment="1" applyProtection="1"/>
    <xf numFmtId="169" fontId="0" fillId="0" borderId="0" xfId="0" applyNumberFormat="1" applyAlignment="1" applyProtection="1"/>
    <xf numFmtId="0" fontId="1" fillId="4" borderId="11" xfId="0" applyFont="1" applyFill="1" applyBorder="1" applyAlignment="1" applyProtection="1"/>
    <xf numFmtId="0" fontId="1" fillId="4" borderId="19" xfId="0" applyFont="1" applyFill="1" applyBorder="1" applyAlignment="1" applyProtection="1"/>
    <xf numFmtId="0" fontId="1" fillId="4" borderId="20" xfId="0" applyFont="1" applyFill="1" applyBorder="1" applyAlignment="1" applyProtection="1"/>
    <xf numFmtId="0" fontId="1" fillId="4" borderId="21" xfId="0" applyFont="1" applyFill="1" applyBorder="1" applyAlignment="1" applyProtection="1"/>
    <xf numFmtId="167" fontId="1" fillId="4" borderId="11" xfId="0" applyNumberFormat="1" applyFont="1" applyFill="1" applyBorder="1" applyAlignment="1" applyProtection="1"/>
    <xf numFmtId="167" fontId="0" fillId="0" borderId="11" xfId="0" applyNumberFormat="1" applyBorder="1" applyAlignment="1" applyProtection="1"/>
    <xf numFmtId="166" fontId="0" fillId="0" borderId="11" xfId="0" applyNumberFormat="1" applyBorder="1" applyAlignment="1" applyProtection="1"/>
    <xf numFmtId="0" fontId="5" fillId="0" borderId="0" xfId="2" applyProtection="1">
      <protection locked="0"/>
    </xf>
  </cellXfs>
  <cellStyles count="4">
    <cellStyle name="Euro" xfId="3" xr:uid="{00000000-0005-0000-0000-000006000000}"/>
    <cellStyle name="Link" xfId="2" builtinId="8"/>
    <cellStyle name="Prozent" xfId="1" builtinId="5"/>
    <cellStyle name="Standard" xfId="0" builtinId="0"/>
  </cellStyles>
  <dxfs count="2">
    <dxf>
      <font>
        <color rgb="FFF2F2F2"/>
      </font>
    </dxf>
    <dxf>
      <font>
        <color rgb="FFF2F2F2"/>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43634"/>
      <rgbColor rgb="FFF2F2F2"/>
      <rgbColor rgb="FFCCFFFF"/>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mwsb.bund.de/SharedDocs/downloads/Webs/BMWSB/DE/veroeffentlichungen/wohnen/wohngeld-2023/mietstufen-2023.pdf?__blob=publicationFile&amp;v=4" TargetMode="External"/><Relationship Id="rId1" Type="http://schemas.openxmlformats.org/officeDocument/2006/relationships/hyperlink" Target="https://www.bmwsb.bund.de/Webs/BMWSB/DE/themen/stadt-wohnen/wohnraumfoerderung/wohngeld/wohngeld-node.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1"/>
  <sheetViews>
    <sheetView showGridLines="0" tabSelected="1" zoomScale="85" zoomScaleNormal="85" workbookViewId="0">
      <selection activeCell="B4" sqref="B4:D4"/>
    </sheetView>
  </sheetViews>
  <sheetFormatPr baseColWidth="10" defaultColWidth="11.42578125" defaultRowHeight="12.75" x14ac:dyDescent="0.2"/>
  <cols>
    <col min="1" max="1" width="28.28515625" style="7" customWidth="1"/>
    <col min="2" max="2" width="18.7109375" style="7" customWidth="1"/>
    <col min="3" max="7" width="15.7109375" style="7" customWidth="1"/>
    <col min="8" max="16384" width="11.42578125" style="7"/>
  </cols>
  <sheetData>
    <row r="1" spans="1:8" ht="30.75" customHeight="1" x14ac:dyDescent="0.2">
      <c r="A1" s="6" t="s">
        <v>0</v>
      </c>
      <c r="B1" s="6"/>
      <c r="C1" s="6"/>
      <c r="D1" s="6"/>
      <c r="E1" s="6"/>
      <c r="F1" s="6"/>
      <c r="G1" s="6"/>
      <c r="H1" s="8"/>
    </row>
    <row r="2" spans="1:8" ht="30.75" customHeight="1" x14ac:dyDescent="0.2">
      <c r="A2" s="5" t="s">
        <v>1</v>
      </c>
      <c r="B2" s="5"/>
      <c r="C2" s="5"/>
      <c r="D2" s="5"/>
      <c r="E2" s="5"/>
      <c r="F2" s="5"/>
      <c r="G2" s="5"/>
      <c r="H2" s="9"/>
    </row>
    <row r="3" spans="1:8" ht="15" customHeight="1" x14ac:dyDescent="0.2">
      <c r="A3" s="10"/>
      <c r="B3" s="11"/>
      <c r="C3" s="11"/>
      <c r="D3" s="11"/>
      <c r="E3" s="11"/>
      <c r="F3" s="11"/>
      <c r="G3" s="11"/>
      <c r="H3" s="12"/>
    </row>
    <row r="4" spans="1:8" ht="15" customHeight="1" x14ac:dyDescent="0.25">
      <c r="A4" s="13" t="s">
        <v>2</v>
      </c>
      <c r="B4" s="4"/>
      <c r="C4" s="4"/>
      <c r="D4" s="4"/>
      <c r="E4" s="11"/>
      <c r="F4" s="11"/>
      <c r="G4" s="11"/>
      <c r="H4" s="12"/>
    </row>
    <row r="5" spans="1:8" ht="15" customHeight="1" x14ac:dyDescent="0.2">
      <c r="A5" s="15"/>
      <c r="B5" s="16"/>
      <c r="C5" s="16"/>
      <c r="D5" s="16"/>
      <c r="E5" s="11"/>
      <c r="F5" s="11"/>
      <c r="G5" s="11"/>
      <c r="H5" s="12"/>
    </row>
    <row r="6" spans="1:8" ht="15" customHeight="1" x14ac:dyDescent="0.25">
      <c r="A6" s="13" t="s">
        <v>3</v>
      </c>
      <c r="B6" s="4"/>
      <c r="C6" s="4"/>
      <c r="D6" s="4"/>
      <c r="E6" s="11"/>
      <c r="F6" s="73" t="s">
        <v>117</v>
      </c>
      <c r="G6" s="11"/>
      <c r="H6" s="12"/>
    </row>
    <row r="7" spans="1:8" ht="15" customHeight="1" x14ac:dyDescent="0.2">
      <c r="A7" s="15"/>
      <c r="B7" s="16"/>
      <c r="C7" s="16"/>
      <c r="D7" s="16"/>
      <c r="E7" s="11"/>
      <c r="F7" s="11"/>
      <c r="G7" s="11"/>
      <c r="H7" s="12"/>
    </row>
    <row r="8" spans="1:8" ht="15" customHeight="1" x14ac:dyDescent="0.25">
      <c r="A8" s="13" t="s">
        <v>4</v>
      </c>
      <c r="B8" s="16"/>
      <c r="C8" s="18" t="str">
        <f>IFERROR(VLOOKUP(B6,Mietstufen!A3:B56,2,FALSE()),"")</f>
        <v/>
      </c>
      <c r="D8" s="16"/>
      <c r="E8" s="11"/>
      <c r="F8" s="11"/>
      <c r="G8" s="11"/>
      <c r="H8" s="12"/>
    </row>
    <row r="9" spans="1:8" ht="15" customHeight="1" x14ac:dyDescent="0.2">
      <c r="A9" s="15"/>
      <c r="B9" s="16"/>
      <c r="C9" s="16"/>
      <c r="D9" s="16"/>
      <c r="E9" s="11"/>
      <c r="F9" s="11"/>
      <c r="G9" s="11"/>
      <c r="H9" s="12"/>
    </row>
    <row r="10" spans="1:8" ht="15" customHeight="1" x14ac:dyDescent="0.25">
      <c r="A10" s="13" t="s">
        <v>5</v>
      </c>
      <c r="B10" s="16"/>
      <c r="C10" s="14"/>
      <c r="D10" s="16"/>
      <c r="E10" s="11"/>
      <c r="F10" s="11"/>
      <c r="G10" s="11"/>
      <c r="H10" s="12"/>
    </row>
    <row r="11" spans="1:8" ht="15" customHeight="1" x14ac:dyDescent="0.2">
      <c r="A11" s="15"/>
      <c r="B11" s="16"/>
      <c r="C11" s="16"/>
      <c r="D11" s="16"/>
      <c r="E11" s="11"/>
      <c r="F11" s="11"/>
      <c r="G11" s="11"/>
      <c r="H11" s="12"/>
    </row>
    <row r="12" spans="1:8" ht="15" customHeight="1" x14ac:dyDescent="0.25">
      <c r="A12" s="13" t="s">
        <v>6</v>
      </c>
      <c r="B12" s="16"/>
      <c r="C12" s="19" t="str">
        <f>IFERROR(IF(C28=0,"",C28),"")</f>
        <v/>
      </c>
      <c r="D12" s="16"/>
      <c r="E12" s="11"/>
      <c r="F12" s="11"/>
      <c r="G12" s="11"/>
      <c r="H12" s="12"/>
    </row>
    <row r="13" spans="1:8" ht="15" customHeight="1" x14ac:dyDescent="0.2">
      <c r="A13" s="15"/>
      <c r="B13" s="16"/>
      <c r="C13" s="16"/>
      <c r="D13" s="16"/>
      <c r="E13" s="11"/>
      <c r="F13" s="11"/>
      <c r="G13" s="11"/>
      <c r="H13" s="12"/>
    </row>
    <row r="14" spans="1:8" ht="15" customHeight="1" x14ac:dyDescent="0.25">
      <c r="A14" s="13" t="s">
        <v>7</v>
      </c>
      <c r="B14" s="16"/>
      <c r="C14" s="19" t="str">
        <f>IF(C54=0,"",C54)</f>
        <v/>
      </c>
      <c r="D14" s="16"/>
      <c r="E14" s="11"/>
      <c r="F14" s="11"/>
      <c r="G14" s="11"/>
      <c r="H14" s="12"/>
    </row>
    <row r="15" spans="1:8" ht="15" customHeight="1" x14ac:dyDescent="0.25">
      <c r="A15" s="13"/>
      <c r="B15" s="16"/>
      <c r="C15" s="16"/>
      <c r="D15" s="16"/>
      <c r="E15" s="11"/>
      <c r="F15" s="11"/>
      <c r="G15" s="11"/>
      <c r="H15" s="12"/>
    </row>
    <row r="16" spans="1:8" ht="15" customHeight="1" x14ac:dyDescent="0.25">
      <c r="A16" s="13" t="s">
        <v>8</v>
      </c>
      <c r="B16" s="16"/>
      <c r="C16" s="20" t="str">
        <f>IFERROR(Hilfsrechnungen!H21,"")</f>
        <v/>
      </c>
      <c r="D16" s="16"/>
      <c r="E16" s="11"/>
      <c r="F16" s="11"/>
      <c r="G16" s="11"/>
      <c r="H16" s="12"/>
    </row>
    <row r="17" spans="1:12" ht="15" customHeight="1" x14ac:dyDescent="0.2">
      <c r="A17" s="10"/>
      <c r="B17" s="11"/>
      <c r="C17" s="11"/>
      <c r="D17" s="11"/>
      <c r="E17" s="11"/>
      <c r="F17" s="11"/>
      <c r="G17" s="11"/>
      <c r="H17" s="12"/>
    </row>
    <row r="18" spans="1:12" ht="15" customHeight="1" x14ac:dyDescent="0.2">
      <c r="A18" s="10"/>
      <c r="B18" s="11"/>
      <c r="C18" s="11"/>
      <c r="D18" s="11"/>
      <c r="E18" s="11"/>
      <c r="F18" s="11"/>
      <c r="G18" s="11"/>
      <c r="H18" s="12"/>
    </row>
    <row r="19" spans="1:12" ht="15" x14ac:dyDescent="0.25">
      <c r="A19" s="3" t="s">
        <v>9</v>
      </c>
      <c r="B19" s="3"/>
      <c r="C19" s="3"/>
      <c r="D19" s="3"/>
      <c r="E19" s="3"/>
      <c r="F19" s="3"/>
      <c r="G19" s="3"/>
      <c r="H19" s="21"/>
    </row>
    <row r="20" spans="1:12" x14ac:dyDescent="0.2">
      <c r="A20" s="2" t="s">
        <v>10</v>
      </c>
      <c r="B20" s="2"/>
      <c r="C20" s="2"/>
      <c r="D20" s="2"/>
      <c r="E20" s="2"/>
      <c r="F20" s="2"/>
      <c r="G20" s="2"/>
      <c r="H20" s="12"/>
    </row>
    <row r="21" spans="1:12" x14ac:dyDescent="0.2">
      <c r="A21" s="10"/>
      <c r="B21" s="11"/>
      <c r="C21" s="11"/>
      <c r="D21" s="11"/>
      <c r="E21" s="11"/>
      <c r="F21" s="11"/>
      <c r="G21" s="11"/>
      <c r="H21" s="12"/>
    </row>
    <row r="22" spans="1:12" ht="15" x14ac:dyDescent="0.25">
      <c r="A22" s="22" t="s">
        <v>11</v>
      </c>
      <c r="B22" s="11"/>
      <c r="C22" s="23"/>
      <c r="D22" s="11"/>
      <c r="E22" s="11" t="s">
        <v>12</v>
      </c>
      <c r="F22" s="19" t="e">
        <f>Hilfsrechnungen!I18</f>
        <v>#N/A</v>
      </c>
      <c r="G22" s="11"/>
      <c r="H22" s="12"/>
    </row>
    <row r="23" spans="1:12" ht="15" x14ac:dyDescent="0.25">
      <c r="A23" s="10"/>
      <c r="B23" s="11"/>
      <c r="C23" s="11"/>
      <c r="D23" s="11"/>
      <c r="E23" s="11" t="s">
        <v>13</v>
      </c>
      <c r="F23" s="19" t="e">
        <f>Hilfsrechnungen!I19</f>
        <v>#N/A</v>
      </c>
      <c r="G23" s="11"/>
      <c r="H23" s="12"/>
      <c r="L23" s="24"/>
    </row>
    <row r="24" spans="1:12" x14ac:dyDescent="0.2">
      <c r="A24" s="10"/>
      <c r="B24" s="11"/>
      <c r="C24" s="11"/>
      <c r="D24" s="11"/>
      <c r="E24" s="11"/>
      <c r="F24" s="25"/>
      <c r="G24" s="11"/>
      <c r="H24" s="12"/>
    </row>
    <row r="25" spans="1:12" ht="15" x14ac:dyDescent="0.25">
      <c r="A25" s="22" t="s">
        <v>14</v>
      </c>
      <c r="B25" s="11"/>
      <c r="C25" s="19" t="str">
        <f>IFERROR(INDEX(Hilfsrechnungen!A30:M37,MATCH(C8,Hilfsrechnungen!A30:A37,0),MATCH(C10,Hilfsrechnungen!A30:M30,0)),"")</f>
        <v/>
      </c>
      <c r="D25" s="11"/>
      <c r="E25" s="11"/>
      <c r="F25" s="11"/>
      <c r="G25" s="11"/>
      <c r="H25" s="12"/>
    </row>
    <row r="26" spans="1:12" x14ac:dyDescent="0.2">
      <c r="A26" s="10"/>
      <c r="B26" s="11"/>
      <c r="C26" s="11"/>
      <c r="D26" s="11"/>
      <c r="E26" s="11"/>
      <c r="F26" s="11"/>
      <c r="G26" s="11"/>
      <c r="H26" s="12"/>
    </row>
    <row r="27" spans="1:12" x14ac:dyDescent="0.2">
      <c r="A27" s="10"/>
      <c r="B27" s="11"/>
      <c r="C27" s="11"/>
      <c r="D27" s="11"/>
      <c r="E27" s="11"/>
      <c r="F27" s="11"/>
      <c r="G27" s="11"/>
      <c r="H27" s="12"/>
    </row>
    <row r="28" spans="1:12" ht="15" x14ac:dyDescent="0.25">
      <c r="A28" s="13" t="s">
        <v>15</v>
      </c>
      <c r="B28" s="16"/>
      <c r="C28" s="26" t="e">
        <f>IF(C22&gt;C25+F23,C25+F22+F23,IF(C22=0,"",C22+F22))</f>
        <v>#VALUE!</v>
      </c>
      <c r="D28" s="11"/>
      <c r="E28" s="11"/>
      <c r="F28" s="11"/>
      <c r="G28" s="11"/>
      <c r="H28" s="12"/>
    </row>
    <row r="29" spans="1:12" x14ac:dyDescent="0.2">
      <c r="A29" s="10"/>
      <c r="B29" s="11"/>
      <c r="C29" s="11"/>
      <c r="D29" s="11"/>
      <c r="E29" s="11"/>
      <c r="F29" s="11"/>
      <c r="G29" s="11"/>
      <c r="H29" s="12"/>
    </row>
    <row r="30" spans="1:12" x14ac:dyDescent="0.2">
      <c r="A30" s="10"/>
      <c r="B30" s="11"/>
      <c r="C30" s="11"/>
      <c r="D30" s="11"/>
      <c r="E30" s="11"/>
      <c r="F30" s="11"/>
      <c r="G30" s="11"/>
      <c r="H30" s="12"/>
    </row>
    <row r="31" spans="1:12" x14ac:dyDescent="0.2">
      <c r="A31" s="10"/>
      <c r="B31" s="11"/>
      <c r="C31" s="11"/>
      <c r="D31" s="11"/>
      <c r="E31" s="11"/>
      <c r="F31" s="11"/>
      <c r="G31" s="11"/>
      <c r="H31" s="12"/>
    </row>
    <row r="32" spans="1:12" ht="15" x14ac:dyDescent="0.25">
      <c r="A32" s="3" t="s">
        <v>16</v>
      </c>
      <c r="B32" s="3"/>
      <c r="C32" s="3"/>
      <c r="D32" s="3"/>
      <c r="E32" s="3"/>
      <c r="F32" s="3"/>
      <c r="G32" s="3"/>
      <c r="H32" s="21"/>
    </row>
    <row r="33" spans="1:8" x14ac:dyDescent="0.2">
      <c r="A33" s="1" t="s">
        <v>17</v>
      </c>
      <c r="B33" s="1"/>
      <c r="C33" s="1"/>
      <c r="D33" s="1"/>
      <c r="E33" s="1"/>
      <c r="F33" s="1"/>
      <c r="G33" s="1"/>
      <c r="H33" s="12"/>
    </row>
    <row r="34" spans="1:8" x14ac:dyDescent="0.2">
      <c r="A34" s="10"/>
      <c r="B34" s="27"/>
      <c r="C34" s="27"/>
      <c r="D34" s="27"/>
      <c r="E34" s="11"/>
      <c r="F34" s="11"/>
      <c r="G34" s="11"/>
      <c r="H34" s="12"/>
    </row>
    <row r="35" spans="1:8" ht="15" x14ac:dyDescent="0.25">
      <c r="A35" s="22" t="s">
        <v>18</v>
      </c>
      <c r="B35" s="27"/>
      <c r="C35" s="28"/>
      <c r="D35" s="28"/>
      <c r="E35" s="28"/>
      <c r="F35" s="28"/>
      <c r="G35" s="28"/>
      <c r="H35" s="12"/>
    </row>
    <row r="36" spans="1:8" ht="15" x14ac:dyDescent="0.25">
      <c r="A36" s="22" t="s">
        <v>19</v>
      </c>
      <c r="B36" s="27"/>
      <c r="C36" s="28"/>
      <c r="D36" s="28"/>
      <c r="E36" s="28"/>
      <c r="F36" s="28"/>
      <c r="G36" s="28"/>
      <c r="H36" s="12"/>
    </row>
    <row r="37" spans="1:8" ht="15" x14ac:dyDescent="0.25">
      <c r="A37" s="22" t="s">
        <v>20</v>
      </c>
      <c r="B37" s="27"/>
      <c r="C37" s="28"/>
      <c r="D37" s="28"/>
      <c r="E37" s="28"/>
      <c r="F37" s="28"/>
      <c r="G37" s="28"/>
      <c r="H37" s="12"/>
    </row>
    <row r="38" spans="1:8" ht="15" x14ac:dyDescent="0.25">
      <c r="A38" s="10"/>
      <c r="B38" s="27"/>
      <c r="C38" s="29"/>
      <c r="D38" s="29"/>
      <c r="E38" s="29"/>
      <c r="F38" s="29"/>
      <c r="G38" s="29"/>
      <c r="H38" s="12"/>
    </row>
    <row r="39" spans="1:8" ht="15" x14ac:dyDescent="0.25">
      <c r="A39" s="30" t="s">
        <v>21</v>
      </c>
      <c r="B39" s="27"/>
      <c r="C39" s="29"/>
      <c r="D39" s="29"/>
      <c r="E39" s="29"/>
      <c r="F39" s="29"/>
      <c r="G39" s="29"/>
      <c r="H39" s="12"/>
    </row>
    <row r="40" spans="1:8" ht="15" x14ac:dyDescent="0.25">
      <c r="A40" s="10" t="s">
        <v>22</v>
      </c>
      <c r="B40" s="27"/>
      <c r="C40" s="28"/>
      <c r="D40" s="28"/>
      <c r="E40" s="28"/>
      <c r="F40" s="28"/>
      <c r="G40" s="28"/>
      <c r="H40" s="12"/>
    </row>
    <row r="41" spans="1:8" ht="15" x14ac:dyDescent="0.25">
      <c r="A41" s="10" t="s">
        <v>23</v>
      </c>
      <c r="B41" s="27"/>
      <c r="C41" s="31" t="str">
        <f>IF(C35-C40=0,"",C35-C40)</f>
        <v/>
      </c>
      <c r="D41" s="31" t="str">
        <f>IF(D35-D40=0,"",D35-D40)</f>
        <v/>
      </c>
      <c r="E41" s="31" t="str">
        <f>IF(E35-E40=0,"",E35-E40)</f>
        <v/>
      </c>
      <c r="F41" s="31" t="str">
        <f>IF(F35-F40=0,"",F35-F40)</f>
        <v/>
      </c>
      <c r="G41" s="31" t="str">
        <f>IF(G35-G40=0,"",G35-G40)</f>
        <v/>
      </c>
      <c r="H41" s="12"/>
    </row>
    <row r="42" spans="1:8" ht="15" x14ac:dyDescent="0.25">
      <c r="A42" s="10" t="s">
        <v>24</v>
      </c>
      <c r="B42" s="27"/>
      <c r="C42" s="32"/>
      <c r="D42" s="32"/>
      <c r="E42" s="32"/>
      <c r="F42" s="32"/>
      <c r="G42" s="32"/>
      <c r="H42" s="12"/>
    </row>
    <row r="43" spans="1:8" ht="15" x14ac:dyDescent="0.25">
      <c r="A43" s="10" t="s">
        <v>25</v>
      </c>
      <c r="B43" s="27"/>
      <c r="C43" s="31" t="str">
        <f>IFERROR(C41*C42,"")</f>
        <v/>
      </c>
      <c r="D43" s="31" t="str">
        <f>IFERROR(D41*D42,"")</f>
        <v/>
      </c>
      <c r="E43" s="31" t="str">
        <f>IFERROR(E41*E42,"")</f>
        <v/>
      </c>
      <c r="F43" s="31" t="str">
        <f>IFERROR(F41*F42,"")</f>
        <v/>
      </c>
      <c r="G43" s="31" t="str">
        <f>IFERROR(G41*G42,"")</f>
        <v/>
      </c>
      <c r="H43" s="12"/>
    </row>
    <row r="44" spans="1:8" ht="15" x14ac:dyDescent="0.25">
      <c r="A44" s="10" t="s">
        <v>23</v>
      </c>
      <c r="B44" s="27"/>
      <c r="C44" s="31" t="str">
        <f>IFERROR(C41-C43,"")</f>
        <v/>
      </c>
      <c r="D44" s="31" t="str">
        <f>IFERROR(D41-D43,"")</f>
        <v/>
      </c>
      <c r="E44" s="31" t="str">
        <f>IFERROR(E41-E43,"")</f>
        <v/>
      </c>
      <c r="F44" s="31" t="str">
        <f>IFERROR(F41-F43,"")</f>
        <v/>
      </c>
      <c r="G44" s="31" t="str">
        <f>IFERROR(G41-G43,"")</f>
        <v/>
      </c>
      <c r="H44" s="12"/>
    </row>
    <row r="45" spans="1:8" x14ac:dyDescent="0.2">
      <c r="A45" s="33"/>
      <c r="B45" s="27"/>
      <c r="C45" s="34"/>
      <c r="D45" s="34"/>
      <c r="E45" s="34"/>
      <c r="F45" s="34"/>
      <c r="G45" s="34"/>
      <c r="H45" s="12"/>
    </row>
    <row r="46" spans="1:8" ht="15" x14ac:dyDescent="0.25">
      <c r="A46" s="30" t="s">
        <v>26</v>
      </c>
      <c r="B46" s="27"/>
      <c r="C46" s="35" t="str">
        <f>IF(SUM(C44:G44)=0,"",SUM(C44:G44))</f>
        <v/>
      </c>
      <c r="D46" s="27"/>
      <c r="E46" s="27"/>
      <c r="F46" s="27"/>
      <c r="G46" s="27"/>
      <c r="H46" s="12"/>
    </row>
    <row r="47" spans="1:8" x14ac:dyDescent="0.2">
      <c r="A47" s="33"/>
      <c r="B47" s="27"/>
      <c r="C47" s="34"/>
      <c r="D47" s="34"/>
      <c r="E47" s="34"/>
      <c r="F47" s="34"/>
      <c r="G47" s="34"/>
      <c r="H47" s="12"/>
    </row>
    <row r="48" spans="1:8" x14ac:dyDescent="0.2">
      <c r="A48" s="30" t="s">
        <v>27</v>
      </c>
      <c r="B48" s="27"/>
      <c r="C48" s="34"/>
      <c r="D48" s="34"/>
      <c r="E48" s="34"/>
      <c r="F48" s="34"/>
      <c r="G48" s="34"/>
      <c r="H48" s="12"/>
    </row>
    <row r="49" spans="1:8" ht="15" x14ac:dyDescent="0.25">
      <c r="A49" s="33" t="s">
        <v>28</v>
      </c>
      <c r="B49" s="27"/>
      <c r="C49" s="36"/>
      <c r="D49" s="27"/>
      <c r="E49" s="27"/>
      <c r="F49" s="27"/>
      <c r="G49" s="27"/>
      <c r="H49" s="12"/>
    </row>
    <row r="50" spans="1:8" ht="15" x14ac:dyDescent="0.25">
      <c r="A50" s="33" t="s">
        <v>29</v>
      </c>
      <c r="B50" s="27"/>
      <c r="C50" s="36"/>
      <c r="D50" s="27"/>
      <c r="E50" s="27"/>
      <c r="F50" s="27"/>
      <c r="G50" s="27"/>
      <c r="H50" s="12"/>
    </row>
    <row r="51" spans="1:8" ht="15" x14ac:dyDescent="0.25">
      <c r="A51" s="33" t="s">
        <v>30</v>
      </c>
      <c r="B51" s="27"/>
      <c r="C51" s="36"/>
      <c r="D51" s="27"/>
      <c r="E51" s="27"/>
      <c r="F51" s="27"/>
      <c r="G51" s="27"/>
      <c r="H51" s="12"/>
    </row>
    <row r="52" spans="1:8" ht="15" x14ac:dyDescent="0.25">
      <c r="A52" s="33" t="s">
        <v>31</v>
      </c>
      <c r="B52" s="27"/>
      <c r="C52" s="36"/>
      <c r="D52" s="27"/>
      <c r="E52" s="27"/>
      <c r="F52" s="27"/>
      <c r="G52" s="27"/>
      <c r="H52" s="12"/>
    </row>
    <row r="53" spans="1:8" x14ac:dyDescent="0.2">
      <c r="A53" s="10"/>
      <c r="B53" s="11"/>
      <c r="C53" s="11"/>
      <c r="D53" s="11"/>
      <c r="E53" s="11"/>
      <c r="F53" s="11"/>
      <c r="G53" s="11"/>
      <c r="H53" s="12"/>
    </row>
    <row r="54" spans="1:8" ht="15" x14ac:dyDescent="0.25">
      <c r="A54" s="37" t="s">
        <v>32</v>
      </c>
      <c r="B54" s="16"/>
      <c r="C54" s="26" t="str">
        <f>IFERROR(C46-SUM(C49:C52),"")</f>
        <v/>
      </c>
      <c r="D54" s="11"/>
      <c r="E54" s="11"/>
      <c r="F54" s="11"/>
      <c r="G54" s="11"/>
      <c r="H54" s="12"/>
    </row>
    <row r="55" spans="1:8" x14ac:dyDescent="0.2">
      <c r="A55" s="10"/>
      <c r="B55" s="11"/>
      <c r="C55" s="11"/>
      <c r="D55" s="11"/>
      <c r="E55" s="11"/>
      <c r="F55" s="11"/>
      <c r="G55" s="11"/>
      <c r="H55" s="12"/>
    </row>
    <row r="56" spans="1:8" ht="13.5" customHeight="1" x14ac:dyDescent="0.2">
      <c r="A56" s="38"/>
      <c r="B56" s="39"/>
      <c r="C56" s="39"/>
      <c r="D56" s="39"/>
      <c r="E56" s="39"/>
      <c r="F56" s="39"/>
      <c r="G56" s="39"/>
      <c r="H56" s="40"/>
    </row>
    <row r="57" spans="1:8" x14ac:dyDescent="0.2">
      <c r="A57" s="41" t="s">
        <v>118</v>
      </c>
      <c r="B57" s="11"/>
      <c r="C57" s="11"/>
      <c r="D57" s="11"/>
      <c r="E57" s="11"/>
      <c r="F57" s="11"/>
      <c r="G57" s="11"/>
    </row>
    <row r="58" spans="1:8" x14ac:dyDescent="0.2">
      <c r="A58" s="11" t="s">
        <v>33</v>
      </c>
      <c r="B58" s="11"/>
      <c r="C58" s="11"/>
      <c r="D58" s="11"/>
      <c r="E58" s="11"/>
      <c r="F58" s="11"/>
      <c r="G58" s="11"/>
    </row>
    <row r="59" spans="1:8" x14ac:dyDescent="0.2">
      <c r="A59" s="17" t="s">
        <v>34</v>
      </c>
      <c r="B59" s="11"/>
      <c r="C59" s="11"/>
      <c r="D59" s="11"/>
      <c r="E59" s="11"/>
      <c r="F59" s="11"/>
      <c r="G59" s="11"/>
    </row>
    <row r="60" spans="1:8" x14ac:dyDescent="0.2">
      <c r="A60" s="11"/>
      <c r="B60" s="11"/>
      <c r="C60" s="11"/>
      <c r="D60" s="11"/>
      <c r="E60" s="11"/>
      <c r="F60" s="11"/>
      <c r="G60" s="11"/>
    </row>
    <row r="61" spans="1:8" x14ac:dyDescent="0.2">
      <c r="A61" s="42"/>
      <c r="B61" s="11"/>
      <c r="C61" s="11"/>
      <c r="D61" s="11"/>
      <c r="E61" s="11"/>
      <c r="F61" s="11"/>
      <c r="G61" s="11"/>
    </row>
    <row r="62" spans="1:8" x14ac:dyDescent="0.2">
      <c r="A62" s="11"/>
      <c r="B62" s="11"/>
      <c r="C62" s="11"/>
      <c r="D62" s="11"/>
      <c r="E62" s="11"/>
      <c r="F62" s="11"/>
      <c r="G62" s="11"/>
    </row>
    <row r="63" spans="1:8" x14ac:dyDescent="0.2">
      <c r="A63" s="11"/>
      <c r="B63" s="11"/>
      <c r="C63" s="11"/>
      <c r="D63" s="11"/>
      <c r="E63" s="11"/>
      <c r="F63" s="11"/>
      <c r="G63" s="11"/>
    </row>
    <row r="67" spans="2:2" x14ac:dyDescent="0.2">
      <c r="B67" s="11"/>
    </row>
    <row r="68" spans="2:2" x14ac:dyDescent="0.2">
      <c r="B68" s="11"/>
    </row>
    <row r="69" spans="2:2" x14ac:dyDescent="0.2">
      <c r="B69" s="11"/>
    </row>
    <row r="70" spans="2:2" x14ac:dyDescent="0.2">
      <c r="B70" s="11"/>
    </row>
    <row r="71" spans="2:2" x14ac:dyDescent="0.2">
      <c r="B71" s="11"/>
    </row>
  </sheetData>
  <sheetProtection sheet="1" objects="1" scenarios="1" selectLockedCells="1"/>
  <mergeCells count="8">
    <mergeCell ref="A20:G20"/>
    <mergeCell ref="A32:G32"/>
    <mergeCell ref="A33:G33"/>
    <mergeCell ref="A1:G1"/>
    <mergeCell ref="A2:G2"/>
    <mergeCell ref="B4:D4"/>
    <mergeCell ref="B6:D6"/>
    <mergeCell ref="A19:G19"/>
  </mergeCells>
  <conditionalFormatting sqref="F22:F23">
    <cfRule type="expression" dxfId="1" priority="2">
      <formula>ISERROR(F22)</formula>
    </cfRule>
  </conditionalFormatting>
  <conditionalFormatting sqref="C28">
    <cfRule type="expression" dxfId="0" priority="3">
      <formula>ISERROR(C28)</formula>
    </cfRule>
  </conditionalFormatting>
  <dataValidations disablePrompts="1" count="5">
    <dataValidation type="list" allowBlank="1" showInputMessage="1" showErrorMessage="1" sqref="C42:G42" xr:uid="{00000000-0002-0000-0000-000000000000}">
      <formula1>Abzüge</formula1>
      <formula2>0</formula2>
    </dataValidation>
    <dataValidation type="list" allowBlank="1" showInputMessage="1" showErrorMessage="1" sqref="C40:G40" xr:uid="{00000000-0002-0000-0000-000001000000}">
      <formula1>WKP</formula1>
      <formula2>0</formula2>
    </dataValidation>
    <dataValidation type="list" allowBlank="1" showInputMessage="1" showErrorMessage="1" sqref="C49" xr:uid="{00000000-0002-0000-0000-000002000000}">
      <formula1>Schwerbehinderung</formula1>
      <formula2>0</formula2>
    </dataValidation>
    <dataValidation type="list" allowBlank="1" showInputMessage="1" showErrorMessage="1" sqref="C10" xr:uid="{00000000-0002-0000-0000-000003000000}">
      <formula1>Haushaltsmitlieder</formula1>
      <formula2>0</formula2>
    </dataValidation>
    <dataValidation type="list" allowBlank="1" showInputMessage="1" showErrorMessage="1" sqref="C51" xr:uid="{00000000-0002-0000-0000-000004000000}">
      <formula1>Alleinerz</formula1>
      <formula2>0</formula2>
    </dataValidation>
  </dataValidations>
  <hyperlinks>
    <hyperlink ref="A59" r:id="rId1" xr:uid="{00000000-0004-0000-0000-000001000000}"/>
    <hyperlink ref="F6" r:id="rId2" display="Mietstufen-Übersicht (ab S. 14)" xr:uid="{9A64E9F0-3621-4FCB-B862-0774D2DE3C76}"/>
  </hyperlinks>
  <pageMargins left="0.78749999999999998" right="0.78749999999999998" top="0.98402777777777795" bottom="0.98402777777777795" header="0.511811023622047" footer="0.511811023622047"/>
  <pageSetup paperSize="9" orientation="portrait" horizontalDpi="300" verticalDpi="300" r:id="rId3"/>
  <legacyDrawing r:id="rId4"/>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000-000005000000}">
          <x14:formula1>
            <xm:f>Mietstufen!$A$2:$A$56</xm:f>
          </x14:formula1>
          <x14:formula2>
            <xm:f>0</xm:f>
          </x14:formula2>
          <xm:sqref>B6:D6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6"/>
  <sheetViews>
    <sheetView topLeftCell="A34" zoomScaleNormal="100" workbookViewId="0">
      <selection activeCell="B32" sqref="B32"/>
    </sheetView>
  </sheetViews>
  <sheetFormatPr baseColWidth="10" defaultColWidth="10.7109375" defaultRowHeight="12.75" x14ac:dyDescent="0.2"/>
  <cols>
    <col min="1" max="1" width="20.5703125" customWidth="1"/>
  </cols>
  <sheetData>
    <row r="1" spans="1:13" x14ac:dyDescent="0.2">
      <c r="A1" s="43" t="s">
        <v>35</v>
      </c>
      <c r="B1" s="44" t="s">
        <v>36</v>
      </c>
      <c r="C1" s="45"/>
      <c r="D1" s="46"/>
      <c r="E1" s="46"/>
      <c r="F1" s="46"/>
      <c r="G1" s="46"/>
      <c r="H1" s="46"/>
      <c r="I1" s="46"/>
      <c r="J1" s="46"/>
      <c r="K1" s="46"/>
      <c r="L1" s="46"/>
    </row>
    <row r="2" spans="1:13" x14ac:dyDescent="0.2">
      <c r="A2" s="47"/>
      <c r="B2" s="47"/>
      <c r="C2" s="45"/>
      <c r="D2" s="46"/>
      <c r="E2" s="46"/>
      <c r="F2" s="46"/>
      <c r="G2" s="46"/>
      <c r="H2" s="46"/>
      <c r="I2" s="46"/>
      <c r="J2" s="46"/>
      <c r="K2" s="46"/>
      <c r="L2" s="46"/>
    </row>
    <row r="3" spans="1:13" x14ac:dyDescent="0.2">
      <c r="A3" s="48" t="s">
        <v>37</v>
      </c>
      <c r="B3" s="48">
        <v>1</v>
      </c>
      <c r="C3" s="45"/>
      <c r="D3" s="46"/>
      <c r="E3" s="46"/>
      <c r="F3" s="46"/>
      <c r="G3" s="46"/>
      <c r="H3" s="46"/>
      <c r="I3" s="46"/>
      <c r="J3" s="46"/>
      <c r="K3" s="46"/>
      <c r="L3" s="46"/>
    </row>
    <row r="4" spans="1:13" x14ac:dyDescent="0.2">
      <c r="A4" s="48" t="s">
        <v>38</v>
      </c>
      <c r="B4" s="48">
        <v>2</v>
      </c>
      <c r="C4" s="45"/>
      <c r="D4" s="46"/>
      <c r="E4" s="46"/>
      <c r="F4" s="46"/>
      <c r="G4" s="46"/>
      <c r="H4" s="46"/>
      <c r="I4" s="46"/>
      <c r="J4" s="46"/>
      <c r="K4" s="46"/>
      <c r="L4" s="46"/>
    </row>
    <row r="5" spans="1:13" x14ac:dyDescent="0.2">
      <c r="A5" s="48" t="s">
        <v>39</v>
      </c>
      <c r="B5" s="48">
        <v>3</v>
      </c>
      <c r="C5" s="45"/>
      <c r="D5" s="46"/>
      <c r="E5" s="46"/>
      <c r="F5" s="46"/>
      <c r="G5" s="46"/>
      <c r="H5" s="46"/>
      <c r="I5" s="46"/>
      <c r="J5" s="46"/>
      <c r="K5" s="46"/>
      <c r="L5" s="46"/>
    </row>
    <row r="6" spans="1:13" x14ac:dyDescent="0.2">
      <c r="A6" s="48" t="s">
        <v>40</v>
      </c>
      <c r="B6" s="48">
        <v>4</v>
      </c>
      <c r="C6" s="45"/>
      <c r="D6" s="46"/>
      <c r="E6" s="46"/>
      <c r="F6" s="46"/>
      <c r="G6" s="46"/>
      <c r="H6" s="46"/>
      <c r="I6" s="46"/>
      <c r="J6" s="46"/>
      <c r="K6" s="46"/>
      <c r="L6" s="46"/>
    </row>
    <row r="7" spans="1:13" x14ac:dyDescent="0.2">
      <c r="A7" s="48" t="s">
        <v>41</v>
      </c>
      <c r="B7" s="48">
        <v>5</v>
      </c>
      <c r="C7" s="45"/>
      <c r="D7" s="46"/>
      <c r="E7" s="46"/>
      <c r="F7" s="46"/>
      <c r="G7" s="46"/>
      <c r="H7" s="46"/>
      <c r="I7" s="46"/>
      <c r="J7" s="46"/>
      <c r="K7" s="46"/>
      <c r="L7" s="46"/>
    </row>
    <row r="8" spans="1:13" x14ac:dyDescent="0.2">
      <c r="A8" s="48" t="s">
        <v>42</v>
      </c>
      <c r="B8" s="48">
        <v>6</v>
      </c>
      <c r="C8" s="45"/>
      <c r="D8" s="46"/>
      <c r="E8" s="46"/>
      <c r="F8" s="46"/>
      <c r="G8" s="46"/>
      <c r="H8" s="46"/>
      <c r="I8" s="46"/>
      <c r="J8" s="46"/>
      <c r="K8" s="46"/>
      <c r="L8" s="46"/>
    </row>
    <row r="9" spans="1:13" x14ac:dyDescent="0.2">
      <c r="A9" s="48" t="s">
        <v>43</v>
      </c>
      <c r="B9" s="48">
        <v>7</v>
      </c>
      <c r="C9" s="49"/>
      <c r="D9" s="50"/>
      <c r="E9" s="50"/>
      <c r="F9" s="50"/>
      <c r="G9" s="50"/>
      <c r="H9" s="50"/>
      <c r="I9" s="50"/>
      <c r="J9" s="50"/>
      <c r="K9" s="50"/>
      <c r="L9" s="50"/>
      <c r="M9" s="51"/>
    </row>
    <row r="10" spans="1:13" x14ac:dyDescent="0.2">
      <c r="A10" s="52" t="s">
        <v>44</v>
      </c>
      <c r="B10" s="47">
        <v>3</v>
      </c>
      <c r="C10" s="46"/>
      <c r="D10" s="46"/>
      <c r="E10" s="46"/>
      <c r="F10" s="46"/>
      <c r="G10" s="46"/>
      <c r="H10" s="46"/>
      <c r="I10" s="46"/>
      <c r="J10" s="46"/>
    </row>
    <row r="11" spans="1:13" x14ac:dyDescent="0.2">
      <c r="A11" s="52" t="s">
        <v>45</v>
      </c>
      <c r="B11" s="47">
        <v>4</v>
      </c>
      <c r="C11" s="46"/>
      <c r="D11" s="46"/>
      <c r="E11" s="46"/>
      <c r="F11" s="46"/>
      <c r="G11" s="46"/>
      <c r="H11" s="46"/>
      <c r="I11" s="46"/>
      <c r="J11" s="46"/>
    </row>
    <row r="12" spans="1:13" x14ac:dyDescent="0.2">
      <c r="A12" s="52" t="s">
        <v>46</v>
      </c>
      <c r="B12" s="47">
        <v>3</v>
      </c>
      <c r="C12" s="46"/>
      <c r="D12" s="46"/>
      <c r="E12" s="46"/>
      <c r="F12" s="46"/>
      <c r="G12" s="46"/>
      <c r="H12" s="46"/>
      <c r="I12" s="46"/>
      <c r="J12" s="46"/>
    </row>
    <row r="13" spans="1:13" x14ac:dyDescent="0.2">
      <c r="A13" s="52" t="s">
        <v>47</v>
      </c>
      <c r="B13" s="47">
        <v>3</v>
      </c>
      <c r="C13" s="46"/>
      <c r="D13" s="46"/>
      <c r="E13" s="46"/>
      <c r="F13" s="46"/>
      <c r="G13" s="46"/>
      <c r="H13" s="46"/>
      <c r="I13" s="46"/>
      <c r="J13" s="46"/>
    </row>
    <row r="14" spans="1:13" x14ac:dyDescent="0.2">
      <c r="A14" s="52" t="s">
        <v>48</v>
      </c>
      <c r="B14" s="47">
        <v>3</v>
      </c>
      <c r="C14" s="46"/>
      <c r="D14" s="46"/>
      <c r="E14" s="46"/>
      <c r="F14" s="46"/>
      <c r="G14" s="46"/>
      <c r="H14" s="46"/>
      <c r="I14" s="46"/>
      <c r="J14" s="46"/>
    </row>
    <row r="15" spans="1:13" x14ac:dyDescent="0.2">
      <c r="A15" s="52" t="s">
        <v>49</v>
      </c>
      <c r="B15" s="47">
        <v>3</v>
      </c>
      <c r="C15" s="46"/>
      <c r="D15" s="46"/>
      <c r="E15" s="46"/>
      <c r="F15" s="46"/>
      <c r="G15" s="46"/>
      <c r="H15" s="46"/>
      <c r="I15" s="46"/>
      <c r="J15" s="46"/>
    </row>
    <row r="16" spans="1:13" x14ac:dyDescent="0.2">
      <c r="A16" s="52" t="s">
        <v>50</v>
      </c>
      <c r="B16" s="47">
        <v>3</v>
      </c>
      <c r="C16" s="46"/>
      <c r="D16" s="46"/>
      <c r="E16" s="46"/>
      <c r="F16" s="46"/>
      <c r="G16" s="46"/>
      <c r="H16" s="46"/>
      <c r="I16" s="46"/>
      <c r="J16" s="46"/>
    </row>
    <row r="17" spans="1:10" x14ac:dyDescent="0.2">
      <c r="A17" s="52" t="s">
        <v>51</v>
      </c>
      <c r="B17" s="47">
        <v>3</v>
      </c>
      <c r="C17" s="46"/>
      <c r="D17" s="46"/>
      <c r="E17" s="46"/>
      <c r="F17" s="46"/>
      <c r="G17" s="46"/>
      <c r="H17" s="46"/>
      <c r="I17" s="46"/>
      <c r="J17" s="46"/>
    </row>
    <row r="18" spans="1:10" x14ac:dyDescent="0.2">
      <c r="A18" s="52" t="s">
        <v>52</v>
      </c>
      <c r="B18" s="47">
        <v>3</v>
      </c>
      <c r="C18" s="46"/>
      <c r="D18" s="46"/>
      <c r="E18" s="46"/>
      <c r="F18" s="46"/>
      <c r="G18" s="46"/>
      <c r="H18" s="46"/>
      <c r="I18" s="46"/>
      <c r="J18" s="46"/>
    </row>
    <row r="19" spans="1:10" x14ac:dyDescent="0.2">
      <c r="A19" s="52" t="s">
        <v>53</v>
      </c>
      <c r="B19" s="47">
        <v>3</v>
      </c>
      <c r="C19" s="46"/>
      <c r="D19" s="46"/>
      <c r="E19" s="46"/>
      <c r="F19" s="46"/>
      <c r="G19" s="46"/>
      <c r="H19" s="46"/>
      <c r="I19" s="46"/>
      <c r="J19" s="46"/>
    </row>
    <row r="20" spans="1:10" x14ac:dyDescent="0.2">
      <c r="A20" s="52" t="s">
        <v>54</v>
      </c>
      <c r="B20" s="47">
        <v>3</v>
      </c>
      <c r="C20" s="46"/>
      <c r="D20" s="46"/>
      <c r="E20" s="46"/>
      <c r="F20" s="46"/>
      <c r="G20" s="46"/>
      <c r="H20" s="46"/>
      <c r="I20" s="46"/>
      <c r="J20" s="46"/>
    </row>
    <row r="21" spans="1:10" x14ac:dyDescent="0.2">
      <c r="A21" s="52" t="s">
        <v>55</v>
      </c>
      <c r="B21" s="47">
        <v>3</v>
      </c>
      <c r="C21" s="46"/>
      <c r="D21" s="46"/>
      <c r="E21" s="46"/>
      <c r="F21" s="46"/>
      <c r="G21" s="46"/>
      <c r="H21" s="46"/>
      <c r="I21" s="46"/>
      <c r="J21" s="46"/>
    </row>
    <row r="22" spans="1:10" x14ac:dyDescent="0.2">
      <c r="A22" s="52" t="s">
        <v>56</v>
      </c>
      <c r="B22" s="47">
        <v>3</v>
      </c>
      <c r="C22" s="46"/>
      <c r="D22" s="46"/>
      <c r="E22" s="46"/>
      <c r="F22" s="46"/>
      <c r="G22" s="46"/>
      <c r="H22" s="46"/>
      <c r="I22" s="46"/>
      <c r="J22" s="46"/>
    </row>
    <row r="23" spans="1:10" x14ac:dyDescent="0.2">
      <c r="A23" s="52" t="s">
        <v>57</v>
      </c>
      <c r="B23" s="47">
        <v>3</v>
      </c>
      <c r="C23" s="46"/>
      <c r="D23" s="46"/>
      <c r="E23" s="46"/>
      <c r="F23" s="46"/>
      <c r="G23" s="46"/>
      <c r="H23" s="46"/>
      <c r="I23" s="46"/>
      <c r="J23" s="46"/>
    </row>
    <row r="24" spans="1:10" x14ac:dyDescent="0.2">
      <c r="A24" s="52" t="s">
        <v>58</v>
      </c>
      <c r="B24" s="47">
        <v>3</v>
      </c>
      <c r="C24" s="46"/>
      <c r="D24" s="46"/>
      <c r="E24" s="46"/>
      <c r="F24" s="46"/>
      <c r="G24" s="46"/>
      <c r="H24" s="46"/>
      <c r="I24" s="46"/>
      <c r="J24" s="46"/>
    </row>
    <row r="25" spans="1:10" x14ac:dyDescent="0.2">
      <c r="A25" s="52" t="s">
        <v>59</v>
      </c>
      <c r="B25" s="47">
        <v>3</v>
      </c>
      <c r="C25" s="46"/>
      <c r="D25" s="46"/>
      <c r="E25" s="46"/>
      <c r="F25" s="46"/>
      <c r="G25" s="46"/>
      <c r="H25" s="46"/>
      <c r="I25" s="46"/>
      <c r="J25" s="46"/>
    </row>
    <row r="26" spans="1:10" x14ac:dyDescent="0.2">
      <c r="A26" s="48" t="s">
        <v>60</v>
      </c>
      <c r="B26" s="48">
        <v>4</v>
      </c>
      <c r="C26" s="46"/>
      <c r="D26" s="46"/>
      <c r="E26" s="46"/>
      <c r="F26" s="46"/>
      <c r="G26" s="46"/>
      <c r="H26" s="46"/>
      <c r="I26" s="46"/>
      <c r="J26" s="46"/>
    </row>
    <row r="27" spans="1:10" x14ac:dyDescent="0.2">
      <c r="A27" s="52" t="s">
        <v>61</v>
      </c>
      <c r="B27" s="47">
        <v>3</v>
      </c>
      <c r="C27" s="46"/>
      <c r="D27" s="46"/>
      <c r="E27" s="46"/>
      <c r="F27" s="46"/>
      <c r="G27" s="46"/>
      <c r="H27" s="46"/>
      <c r="I27" s="46"/>
      <c r="J27" s="46"/>
    </row>
    <row r="28" spans="1:10" x14ac:dyDescent="0.2">
      <c r="A28" s="52" t="s">
        <v>62</v>
      </c>
      <c r="B28" s="47">
        <v>3</v>
      </c>
      <c r="C28" s="46"/>
      <c r="D28" s="46"/>
      <c r="E28" s="46"/>
      <c r="F28" s="46"/>
      <c r="G28" s="46"/>
      <c r="H28" s="46"/>
      <c r="I28" s="46"/>
      <c r="J28" s="46"/>
    </row>
    <row r="29" spans="1:10" x14ac:dyDescent="0.2">
      <c r="A29" s="52" t="s">
        <v>63</v>
      </c>
      <c r="B29" s="47">
        <v>3</v>
      </c>
      <c r="C29" s="46"/>
      <c r="D29" s="46"/>
      <c r="E29" s="46"/>
      <c r="F29" s="46"/>
      <c r="G29" s="46"/>
      <c r="H29" s="46"/>
      <c r="I29" s="46"/>
      <c r="J29" s="46"/>
    </row>
    <row r="30" spans="1:10" x14ac:dyDescent="0.2">
      <c r="A30" s="52" t="s">
        <v>64</v>
      </c>
      <c r="B30" s="47">
        <v>3</v>
      </c>
      <c r="C30" s="46"/>
      <c r="D30" s="46"/>
      <c r="E30" s="46"/>
      <c r="F30" s="46"/>
      <c r="G30" s="46"/>
      <c r="H30" s="46"/>
      <c r="I30" s="46"/>
      <c r="J30" s="46"/>
    </row>
    <row r="31" spans="1:10" x14ac:dyDescent="0.2">
      <c r="A31" s="52" t="s">
        <v>65</v>
      </c>
      <c r="B31" s="47">
        <v>3</v>
      </c>
      <c r="C31" s="46"/>
      <c r="D31" s="46"/>
      <c r="E31" s="46"/>
      <c r="F31" s="46"/>
      <c r="G31" s="46"/>
      <c r="H31" s="46"/>
      <c r="I31" s="46"/>
      <c r="J31" s="46"/>
    </row>
    <row r="32" spans="1:10" x14ac:dyDescent="0.2">
      <c r="A32" s="52" t="s">
        <v>66</v>
      </c>
      <c r="B32" s="47">
        <v>3</v>
      </c>
      <c r="C32" s="46"/>
      <c r="D32" s="46"/>
      <c r="E32" s="46"/>
      <c r="F32" s="46"/>
      <c r="G32" s="46"/>
      <c r="H32" s="46"/>
      <c r="I32" s="46"/>
      <c r="J32" s="46"/>
    </row>
    <row r="33" spans="1:10" x14ac:dyDescent="0.2">
      <c r="A33" s="52" t="s">
        <v>67</v>
      </c>
      <c r="B33" s="47">
        <v>3</v>
      </c>
      <c r="C33" s="46"/>
      <c r="D33" s="46"/>
      <c r="E33" s="46"/>
      <c r="F33" s="46"/>
      <c r="G33" s="46"/>
      <c r="H33" s="46"/>
      <c r="I33" s="46"/>
      <c r="J33" s="46"/>
    </row>
    <row r="34" spans="1:10" x14ac:dyDescent="0.2">
      <c r="A34" s="52" t="s">
        <v>68</v>
      </c>
      <c r="B34" s="47">
        <v>4</v>
      </c>
      <c r="C34" s="46"/>
      <c r="D34" s="46"/>
      <c r="E34" s="46"/>
      <c r="F34" s="46"/>
      <c r="G34" s="46"/>
      <c r="H34" s="46"/>
      <c r="I34" s="46"/>
      <c r="J34" s="46"/>
    </row>
    <row r="35" spans="1:10" x14ac:dyDescent="0.2">
      <c r="A35" s="52" t="s">
        <v>69</v>
      </c>
      <c r="B35" s="47">
        <v>3</v>
      </c>
      <c r="C35" s="46"/>
      <c r="D35" s="46"/>
      <c r="E35" s="46"/>
      <c r="F35" s="46"/>
      <c r="G35" s="46"/>
      <c r="H35" s="46"/>
      <c r="I35" s="46"/>
      <c r="J35" s="46"/>
    </row>
    <row r="36" spans="1:10" x14ac:dyDescent="0.2">
      <c r="A36" s="52" t="s">
        <v>70</v>
      </c>
      <c r="B36" s="47">
        <v>3</v>
      </c>
      <c r="C36" s="46"/>
      <c r="D36" s="46"/>
      <c r="E36" s="46"/>
      <c r="F36" s="46"/>
      <c r="G36" s="46"/>
      <c r="H36" s="46"/>
      <c r="I36" s="46"/>
      <c r="J36" s="46"/>
    </row>
    <row r="37" spans="1:10" x14ac:dyDescent="0.2">
      <c r="A37" s="52" t="s">
        <v>71</v>
      </c>
      <c r="B37" s="47">
        <v>3</v>
      </c>
    </row>
    <row r="38" spans="1:10" x14ac:dyDescent="0.2">
      <c r="A38" s="52" t="s">
        <v>72</v>
      </c>
      <c r="B38" s="47">
        <v>4</v>
      </c>
    </row>
    <row r="39" spans="1:10" x14ac:dyDescent="0.2">
      <c r="A39" s="52" t="s">
        <v>73</v>
      </c>
      <c r="B39" s="47">
        <v>3</v>
      </c>
    </row>
    <row r="40" spans="1:10" x14ac:dyDescent="0.2">
      <c r="A40" s="52" t="s">
        <v>74</v>
      </c>
      <c r="B40" s="47">
        <v>3</v>
      </c>
    </row>
    <row r="41" spans="1:10" x14ac:dyDescent="0.2">
      <c r="A41" s="52" t="s">
        <v>75</v>
      </c>
      <c r="B41" s="47">
        <v>2</v>
      </c>
    </row>
    <row r="42" spans="1:10" x14ac:dyDescent="0.2">
      <c r="A42" s="47" t="s">
        <v>76</v>
      </c>
      <c r="B42" s="47">
        <v>3</v>
      </c>
    </row>
    <row r="43" spans="1:10" x14ac:dyDescent="0.2">
      <c r="A43" s="47" t="s">
        <v>77</v>
      </c>
      <c r="B43" s="47">
        <v>3</v>
      </c>
    </row>
    <row r="44" spans="1:10" x14ac:dyDescent="0.2">
      <c r="A44" s="47" t="s">
        <v>78</v>
      </c>
      <c r="B44" s="47">
        <v>3</v>
      </c>
    </row>
    <row r="45" spans="1:10" x14ac:dyDescent="0.2">
      <c r="A45" s="47" t="s">
        <v>79</v>
      </c>
      <c r="B45" s="47">
        <v>3</v>
      </c>
    </row>
    <row r="46" spans="1:10" x14ac:dyDescent="0.2">
      <c r="A46" s="47" t="s">
        <v>80</v>
      </c>
      <c r="B46" s="47">
        <v>3</v>
      </c>
    </row>
    <row r="47" spans="1:10" x14ac:dyDescent="0.2">
      <c r="A47" s="47" t="s">
        <v>81</v>
      </c>
      <c r="B47" s="47">
        <v>3</v>
      </c>
    </row>
    <row r="48" spans="1:10" x14ac:dyDescent="0.2">
      <c r="A48" s="47" t="s">
        <v>82</v>
      </c>
      <c r="B48" s="47">
        <v>3</v>
      </c>
    </row>
    <row r="49" spans="1:2" x14ac:dyDescent="0.2">
      <c r="A49" s="47" t="s">
        <v>83</v>
      </c>
      <c r="B49" s="47">
        <v>3</v>
      </c>
    </row>
    <row r="50" spans="1:2" x14ac:dyDescent="0.2">
      <c r="A50" s="47" t="s">
        <v>84</v>
      </c>
      <c r="B50" s="47">
        <v>3</v>
      </c>
    </row>
    <row r="51" spans="1:2" x14ac:dyDescent="0.2">
      <c r="A51" s="47" t="s">
        <v>85</v>
      </c>
      <c r="B51" s="47">
        <v>3</v>
      </c>
    </row>
    <row r="52" spans="1:2" x14ac:dyDescent="0.2">
      <c r="A52" s="47" t="s">
        <v>86</v>
      </c>
      <c r="B52" s="47">
        <v>3</v>
      </c>
    </row>
    <row r="53" spans="1:2" x14ac:dyDescent="0.2">
      <c r="A53" s="47" t="s">
        <v>87</v>
      </c>
      <c r="B53" s="47">
        <v>4</v>
      </c>
    </row>
    <row r="54" spans="1:2" x14ac:dyDescent="0.2">
      <c r="A54" s="47" t="s">
        <v>88</v>
      </c>
      <c r="B54" s="47">
        <v>3</v>
      </c>
    </row>
    <row r="55" spans="1:2" x14ac:dyDescent="0.2">
      <c r="A55" s="47" t="s">
        <v>89</v>
      </c>
      <c r="B55" s="47">
        <v>3</v>
      </c>
    </row>
    <row r="56" spans="1:2" x14ac:dyDescent="0.2">
      <c r="A56" s="47" t="s">
        <v>90</v>
      </c>
      <c r="B56" s="47">
        <v>3</v>
      </c>
    </row>
  </sheetData>
  <pageMargins left="0.78749999999999998" right="0.78749999999999998" top="0.98402777777777795" bottom="0.9840277777777779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1"/>
  <sheetViews>
    <sheetView zoomScaleNormal="100" workbookViewId="0">
      <selection activeCell="J11" sqref="J11"/>
    </sheetView>
  </sheetViews>
  <sheetFormatPr baseColWidth="10" defaultColWidth="10.7109375" defaultRowHeight="12.75" x14ac:dyDescent="0.2"/>
  <cols>
    <col min="8" max="8" width="17.7109375" customWidth="1"/>
  </cols>
  <sheetData>
    <row r="1" spans="1:13" x14ac:dyDescent="0.2">
      <c r="A1" s="53" t="s">
        <v>91</v>
      </c>
    </row>
    <row r="2" spans="1:13" ht="15" x14ac:dyDescent="0.25">
      <c r="A2" s="47"/>
      <c r="B2" s="54">
        <v>1</v>
      </c>
      <c r="C2" s="54">
        <v>2</v>
      </c>
      <c r="D2" s="54">
        <v>3</v>
      </c>
      <c r="E2" s="54">
        <v>4</v>
      </c>
      <c r="F2" s="54">
        <v>5</v>
      </c>
      <c r="G2" s="54">
        <v>6</v>
      </c>
      <c r="H2" s="54">
        <v>7</v>
      </c>
      <c r="I2" s="54">
        <v>8</v>
      </c>
      <c r="J2" s="54">
        <v>9</v>
      </c>
      <c r="K2" s="54">
        <v>10</v>
      </c>
      <c r="L2" s="54">
        <v>11</v>
      </c>
      <c r="M2" s="54">
        <v>12</v>
      </c>
    </row>
    <row r="3" spans="1:13" ht="15" x14ac:dyDescent="0.25">
      <c r="A3" s="54" t="s">
        <v>92</v>
      </c>
      <c r="B3" s="47">
        <f>4/$C$13</f>
        <v>0.04</v>
      </c>
      <c r="C3" s="47">
        <f>3/$C$13</f>
        <v>0.03</v>
      </c>
      <c r="D3" s="47">
        <f>2/$C$13</f>
        <v>0.02</v>
      </c>
      <c r="E3" s="47">
        <f>1/$C$13</f>
        <v>0.01</v>
      </c>
      <c r="F3" s="47">
        <f>0</f>
        <v>0</v>
      </c>
      <c r="G3" s="47">
        <f>-1/$C$13</f>
        <v>-0.01</v>
      </c>
      <c r="H3" s="47">
        <f>-2/$C$13</f>
        <v>-0.02</v>
      </c>
      <c r="I3" s="47">
        <f>-3/$C$13</f>
        <v>-0.03</v>
      </c>
      <c r="J3" s="47">
        <f>-4/$C$13</f>
        <v>-0.04</v>
      </c>
      <c r="K3" s="47">
        <f>-6/$C$13</f>
        <v>-0.06</v>
      </c>
      <c r="L3" s="47">
        <f>-9/$C$13</f>
        <v>-0.09</v>
      </c>
      <c r="M3" s="47">
        <f>-1.2/C12</f>
        <v>-0.12</v>
      </c>
    </row>
    <row r="4" spans="1:13" ht="15" x14ac:dyDescent="0.25">
      <c r="A4" s="54" t="s">
        <v>93</v>
      </c>
      <c r="B4" s="55">
        <v>4.9910000000000004E-4</v>
      </c>
      <c r="C4" s="56">
        <v>3.7159999999999998E-4</v>
      </c>
      <c r="D4" s="56">
        <v>3.035E-4</v>
      </c>
      <c r="E4" s="56">
        <v>2.251E-4</v>
      </c>
      <c r="F4" s="56">
        <v>1.985E-4</v>
      </c>
      <c r="G4" s="56">
        <v>1.7919999999999999E-4</v>
      </c>
      <c r="H4" s="55">
        <v>1.6569999999999999E-4</v>
      </c>
      <c r="I4" s="56">
        <v>1.6479999999999999E-4</v>
      </c>
      <c r="J4" s="56">
        <v>1.4320000000000001E-4</v>
      </c>
      <c r="K4" s="56">
        <v>1.2999999999999999E-4</v>
      </c>
      <c r="L4" s="56">
        <v>1.188E-4</v>
      </c>
      <c r="M4" s="56">
        <v>1.1519999999999999E-4</v>
      </c>
    </row>
    <row r="5" spans="1:13" ht="15" x14ac:dyDescent="0.25">
      <c r="A5" s="54" t="s">
        <v>94</v>
      </c>
      <c r="B5" s="57">
        <v>4.6199999999999998E-5</v>
      </c>
      <c r="C5" s="58">
        <v>3.4499999999999998E-5</v>
      </c>
      <c r="D5" s="58">
        <v>2.7800000000000001E-5</v>
      </c>
      <c r="E5" s="58">
        <v>2.0000000000000002E-5</v>
      </c>
      <c r="F5" s="58">
        <v>1.95E-5</v>
      </c>
      <c r="G5" s="58">
        <v>1.88E-5</v>
      </c>
      <c r="H5" s="57">
        <v>1.8700000000000001E-5</v>
      </c>
      <c r="I5" s="58">
        <v>1.8700000000000001E-5</v>
      </c>
      <c r="J5" s="58">
        <v>1.88E-5</v>
      </c>
      <c r="K5" s="58">
        <v>1.88E-5</v>
      </c>
      <c r="L5" s="58">
        <v>2.2200000000000001E-5</v>
      </c>
      <c r="M5" s="58">
        <v>2.51E-5</v>
      </c>
    </row>
    <row r="6" spans="1:13" ht="15" x14ac:dyDescent="0.25">
      <c r="A6" s="59" t="s">
        <v>95</v>
      </c>
      <c r="B6" s="60">
        <v>52</v>
      </c>
      <c r="C6" s="61">
        <v>64</v>
      </c>
      <c r="D6" s="61">
        <v>76</v>
      </c>
      <c r="E6" s="61">
        <v>88</v>
      </c>
      <c r="F6" s="61">
        <v>99</v>
      </c>
      <c r="G6" s="61">
        <v>99</v>
      </c>
      <c r="H6" s="60">
        <v>111</v>
      </c>
      <c r="I6" s="61">
        <v>123</v>
      </c>
      <c r="J6" s="61">
        <v>135</v>
      </c>
      <c r="K6" s="61">
        <v>146</v>
      </c>
      <c r="L6" s="61">
        <v>180</v>
      </c>
      <c r="M6" s="61">
        <v>286</v>
      </c>
    </row>
    <row r="7" spans="1:13" ht="15" x14ac:dyDescent="0.25">
      <c r="A7" s="59" t="s">
        <v>96</v>
      </c>
      <c r="B7" s="60">
        <v>350</v>
      </c>
      <c r="C7" s="61">
        <v>600</v>
      </c>
      <c r="D7" s="61">
        <v>800</v>
      </c>
      <c r="E7" s="61">
        <v>1000</v>
      </c>
      <c r="F7" s="61">
        <v>1200</v>
      </c>
      <c r="G7" s="61" t="s">
        <v>97</v>
      </c>
      <c r="H7" s="60">
        <v>1600</v>
      </c>
      <c r="I7" s="61">
        <v>1800</v>
      </c>
      <c r="J7" s="61">
        <v>2000</v>
      </c>
      <c r="K7" s="61">
        <v>2200</v>
      </c>
      <c r="L7" s="61">
        <v>2400</v>
      </c>
      <c r="M7" s="61">
        <v>2600</v>
      </c>
    </row>
    <row r="8" spans="1:13" ht="15" x14ac:dyDescent="0.25">
      <c r="A8" s="59" t="s">
        <v>98</v>
      </c>
      <c r="B8" s="62">
        <v>110.4</v>
      </c>
      <c r="C8" s="62">
        <v>142.6</v>
      </c>
      <c r="D8" s="62">
        <v>170.2</v>
      </c>
      <c r="E8" s="62">
        <v>197.8</v>
      </c>
      <c r="F8" s="62">
        <v>225.6</v>
      </c>
      <c r="G8" s="62">
        <f t="shared" ref="G8:M8" si="0">F8+27.6</f>
        <v>253.2</v>
      </c>
      <c r="H8" s="62">
        <f t="shared" si="0"/>
        <v>280.8</v>
      </c>
      <c r="I8" s="62">
        <f t="shared" si="0"/>
        <v>308.40000000000003</v>
      </c>
      <c r="J8" s="62">
        <f t="shared" si="0"/>
        <v>336.00000000000006</v>
      </c>
      <c r="K8" s="62">
        <f t="shared" si="0"/>
        <v>363.60000000000008</v>
      </c>
      <c r="L8" s="62">
        <f t="shared" si="0"/>
        <v>391.2000000000001</v>
      </c>
      <c r="M8" s="62">
        <f t="shared" si="0"/>
        <v>418.80000000000013</v>
      </c>
    </row>
    <row r="9" spans="1:13" ht="15" x14ac:dyDescent="0.25">
      <c r="A9" s="59" t="s">
        <v>13</v>
      </c>
      <c r="B9" s="62">
        <v>19.2</v>
      </c>
      <c r="C9" s="62">
        <v>24.8</v>
      </c>
      <c r="D9" s="62">
        <v>29.6</v>
      </c>
      <c r="E9" s="62">
        <v>34.4</v>
      </c>
      <c r="F9" s="62">
        <v>39.200000000000003</v>
      </c>
      <c r="G9" s="62">
        <f t="shared" ref="G9:M9" si="1">F9+4.8</f>
        <v>44</v>
      </c>
      <c r="H9" s="62">
        <f t="shared" si="1"/>
        <v>48.8</v>
      </c>
      <c r="I9" s="62">
        <f t="shared" si="1"/>
        <v>53.599999999999994</v>
      </c>
      <c r="J9" s="62">
        <f t="shared" si="1"/>
        <v>58.399999999999991</v>
      </c>
      <c r="K9" s="62">
        <f t="shared" si="1"/>
        <v>63.199999999999989</v>
      </c>
      <c r="L9" s="62">
        <f t="shared" si="1"/>
        <v>67.999999999999986</v>
      </c>
      <c r="M9" s="62">
        <f t="shared" si="1"/>
        <v>72.799999999999983</v>
      </c>
    </row>
    <row r="10" spans="1:13" x14ac:dyDescent="0.2">
      <c r="H10" s="53" t="s">
        <v>99</v>
      </c>
      <c r="I10">
        <f>Wohngeldberechnung!C10</f>
        <v>0</v>
      </c>
    </row>
    <row r="11" spans="1:13" x14ac:dyDescent="0.2">
      <c r="H11" s="53" t="s">
        <v>100</v>
      </c>
      <c r="I11" t="s">
        <v>101</v>
      </c>
      <c r="J11" s="63" t="e">
        <f>IF(Wohngeldberechnung!C28&lt;HLOOKUP(I10,B2:M6,5),HLOOKUP(I10,B2:M6,5),Wohngeldberechnung!C28)</f>
        <v>#VALUE!</v>
      </c>
    </row>
    <row r="12" spans="1:13" x14ac:dyDescent="0.2">
      <c r="B12" t="s">
        <v>102</v>
      </c>
      <c r="C12">
        <v>10</v>
      </c>
    </row>
    <row r="13" spans="1:13" x14ac:dyDescent="0.2">
      <c r="B13" t="s">
        <v>103</v>
      </c>
      <c r="C13">
        <v>100</v>
      </c>
      <c r="H13" s="53" t="s">
        <v>104</v>
      </c>
      <c r="I13" t="s">
        <v>105</v>
      </c>
      <c r="J13" s="63" t="e">
        <f>IF(Wohngeldberechnung!C54&lt;HLOOKUP(I10,B2:M7,6),HLOOKUP(I10,B2:M7,6),Wohngeldberechnung!C54)</f>
        <v>#N/A</v>
      </c>
    </row>
    <row r="14" spans="1:13" x14ac:dyDescent="0.2">
      <c r="B14" s="7" t="s">
        <v>106</v>
      </c>
      <c r="C14">
        <v>10000</v>
      </c>
    </row>
    <row r="15" spans="1:13" x14ac:dyDescent="0.2">
      <c r="B15" s="7" t="s">
        <v>107</v>
      </c>
      <c r="C15">
        <v>100000</v>
      </c>
      <c r="H15" s="53" t="s">
        <v>92</v>
      </c>
      <c r="I15" t="e">
        <f>HLOOKUP(I10,B2:M3,2)</f>
        <v>#N/A</v>
      </c>
    </row>
    <row r="16" spans="1:13" x14ac:dyDescent="0.2">
      <c r="H16" s="53" t="s">
        <v>93</v>
      </c>
      <c r="I16" t="e">
        <f>HLOOKUP(I10,B2:M4,3)</f>
        <v>#N/A</v>
      </c>
    </row>
    <row r="17" spans="1:13" x14ac:dyDescent="0.2">
      <c r="H17" s="53" t="s">
        <v>94</v>
      </c>
      <c r="I17" t="e">
        <f>HLOOKUP(I10,B2:M5,4)</f>
        <v>#N/A</v>
      </c>
    </row>
    <row r="18" spans="1:13" x14ac:dyDescent="0.2">
      <c r="H18" s="53" t="s">
        <v>108</v>
      </c>
      <c r="I18" s="64" t="e">
        <f>HLOOKUP(I10,B2:M8,7)</f>
        <v>#N/A</v>
      </c>
    </row>
    <row r="19" spans="1:13" x14ac:dyDescent="0.2">
      <c r="H19" s="53" t="s">
        <v>109</v>
      </c>
      <c r="I19" s="64" t="e">
        <f>HLOOKUP(I10,B2:M9,8)</f>
        <v>#N/A</v>
      </c>
    </row>
    <row r="20" spans="1:13" x14ac:dyDescent="0.2">
      <c r="G20" t="s">
        <v>110</v>
      </c>
      <c r="H20" s="63" t="e">
        <f>1.15*(J11-(I15+I16*J11+I17*J13)*J13)</f>
        <v>#VALUE!</v>
      </c>
    </row>
    <row r="21" spans="1:13" x14ac:dyDescent="0.2">
      <c r="G21" t="s">
        <v>111</v>
      </c>
      <c r="H21" s="63" t="e">
        <f>ROUND(H20,0)</f>
        <v>#VALUE!</v>
      </c>
    </row>
    <row r="24" spans="1:13" x14ac:dyDescent="0.2">
      <c r="G24" t="s">
        <v>112</v>
      </c>
      <c r="H24" s="65" t="e">
        <f>I15+I16*J11+I17*J13</f>
        <v>#N/A</v>
      </c>
    </row>
    <row r="25" spans="1:13" x14ac:dyDescent="0.2">
      <c r="G25" t="s">
        <v>113</v>
      </c>
      <c r="H25" s="65" t="e">
        <f>H24*J13</f>
        <v>#N/A</v>
      </c>
    </row>
    <row r="26" spans="1:13" x14ac:dyDescent="0.2">
      <c r="G26" t="s">
        <v>114</v>
      </c>
      <c r="H26" s="65" t="e">
        <f>J11-H25</f>
        <v>#VALUE!</v>
      </c>
    </row>
    <row r="27" spans="1:13" x14ac:dyDescent="0.2">
      <c r="G27" t="s">
        <v>115</v>
      </c>
      <c r="H27" s="65" t="e">
        <f>1.18*H26</f>
        <v>#VALUE!</v>
      </c>
    </row>
    <row r="29" spans="1:13" x14ac:dyDescent="0.2">
      <c r="A29" s="53" t="s">
        <v>116</v>
      </c>
    </row>
    <row r="30" spans="1:13" s="7" customFormat="1" x14ac:dyDescent="0.2">
      <c r="A30" s="66"/>
      <c r="B30" s="66">
        <v>1</v>
      </c>
      <c r="C30" s="66">
        <v>2</v>
      </c>
      <c r="D30" s="66">
        <v>3</v>
      </c>
      <c r="E30" s="66">
        <v>4</v>
      </c>
      <c r="F30" s="66">
        <v>5</v>
      </c>
      <c r="G30" s="67">
        <v>6</v>
      </c>
      <c r="H30" s="68">
        <v>7</v>
      </c>
      <c r="I30" s="66">
        <v>8</v>
      </c>
      <c r="J30" s="66">
        <v>9</v>
      </c>
      <c r="K30" s="66">
        <v>10</v>
      </c>
      <c r="L30" s="66">
        <v>11</v>
      </c>
      <c r="M30" s="66">
        <v>12</v>
      </c>
    </row>
    <row r="31" spans="1:13" s="7" customFormat="1" x14ac:dyDescent="0.2">
      <c r="A31" s="69">
        <v>1</v>
      </c>
      <c r="B31" s="70">
        <v>347</v>
      </c>
      <c r="C31" s="70">
        <v>420</v>
      </c>
      <c r="D31" s="70">
        <v>501</v>
      </c>
      <c r="E31" s="70">
        <v>584</v>
      </c>
      <c r="F31" s="70">
        <v>667</v>
      </c>
      <c r="G31" s="70">
        <f t="shared" ref="G31:M31" si="2">F31+79</f>
        <v>746</v>
      </c>
      <c r="H31" s="70">
        <f t="shared" si="2"/>
        <v>825</v>
      </c>
      <c r="I31" s="70">
        <f t="shared" si="2"/>
        <v>904</v>
      </c>
      <c r="J31" s="70">
        <f t="shared" si="2"/>
        <v>983</v>
      </c>
      <c r="K31" s="70">
        <f t="shared" si="2"/>
        <v>1062</v>
      </c>
      <c r="L31" s="70">
        <f t="shared" si="2"/>
        <v>1141</v>
      </c>
      <c r="M31" s="70">
        <f t="shared" si="2"/>
        <v>1220</v>
      </c>
    </row>
    <row r="32" spans="1:13" s="7" customFormat="1" x14ac:dyDescent="0.2">
      <c r="A32" s="69">
        <v>2</v>
      </c>
      <c r="B32" s="70">
        <v>392</v>
      </c>
      <c r="C32" s="70">
        <v>474</v>
      </c>
      <c r="D32" s="70">
        <v>564</v>
      </c>
      <c r="E32" s="70">
        <v>659</v>
      </c>
      <c r="F32" s="70">
        <v>752</v>
      </c>
      <c r="G32" s="70">
        <f t="shared" ref="G32:M32" si="3">F32+90</f>
        <v>842</v>
      </c>
      <c r="H32" s="70">
        <f t="shared" si="3"/>
        <v>932</v>
      </c>
      <c r="I32" s="70">
        <f t="shared" si="3"/>
        <v>1022</v>
      </c>
      <c r="J32" s="70">
        <f t="shared" si="3"/>
        <v>1112</v>
      </c>
      <c r="K32" s="70">
        <f t="shared" si="3"/>
        <v>1202</v>
      </c>
      <c r="L32" s="70">
        <f t="shared" si="3"/>
        <v>1292</v>
      </c>
      <c r="M32" s="70">
        <f t="shared" si="3"/>
        <v>1382</v>
      </c>
    </row>
    <row r="33" spans="1:13" x14ac:dyDescent="0.2">
      <c r="A33" s="69">
        <v>3</v>
      </c>
      <c r="B33" s="70">
        <v>438</v>
      </c>
      <c r="C33" s="70">
        <v>530</v>
      </c>
      <c r="D33" s="70">
        <v>631</v>
      </c>
      <c r="E33" s="70">
        <v>736</v>
      </c>
      <c r="F33" s="70">
        <v>841</v>
      </c>
      <c r="G33" s="70">
        <f t="shared" ref="G33:M33" si="4">F33+102</f>
        <v>943</v>
      </c>
      <c r="H33" s="70">
        <f t="shared" si="4"/>
        <v>1045</v>
      </c>
      <c r="I33" s="70">
        <f t="shared" si="4"/>
        <v>1147</v>
      </c>
      <c r="J33" s="70">
        <f t="shared" si="4"/>
        <v>1249</v>
      </c>
      <c r="K33" s="70">
        <f t="shared" si="4"/>
        <v>1351</v>
      </c>
      <c r="L33" s="70">
        <f t="shared" si="4"/>
        <v>1453</v>
      </c>
      <c r="M33" s="70">
        <f t="shared" si="4"/>
        <v>1555</v>
      </c>
    </row>
    <row r="34" spans="1:13" x14ac:dyDescent="0.2">
      <c r="A34" s="69">
        <v>4</v>
      </c>
      <c r="B34" s="70">
        <v>491</v>
      </c>
      <c r="C34" s="70">
        <v>595</v>
      </c>
      <c r="D34" s="70">
        <v>708</v>
      </c>
      <c r="E34" s="70">
        <v>825</v>
      </c>
      <c r="F34" s="70">
        <v>944</v>
      </c>
      <c r="G34" s="70">
        <f t="shared" ref="G34:M34" si="5">F34+114</f>
        <v>1058</v>
      </c>
      <c r="H34" s="70">
        <f t="shared" si="5"/>
        <v>1172</v>
      </c>
      <c r="I34" s="70">
        <f t="shared" si="5"/>
        <v>1286</v>
      </c>
      <c r="J34" s="70">
        <f t="shared" si="5"/>
        <v>1400</v>
      </c>
      <c r="K34" s="70">
        <f t="shared" si="5"/>
        <v>1514</v>
      </c>
      <c r="L34" s="70">
        <f t="shared" si="5"/>
        <v>1628</v>
      </c>
      <c r="M34" s="70">
        <f t="shared" si="5"/>
        <v>1742</v>
      </c>
    </row>
    <row r="35" spans="1:13" x14ac:dyDescent="0.2">
      <c r="A35" s="69">
        <v>5</v>
      </c>
      <c r="B35" s="70">
        <v>540</v>
      </c>
      <c r="C35" s="70">
        <v>654</v>
      </c>
      <c r="D35" s="70">
        <v>778</v>
      </c>
      <c r="E35" s="70">
        <v>909</v>
      </c>
      <c r="F35" s="70">
        <v>1038</v>
      </c>
      <c r="G35" s="70">
        <f t="shared" ref="G35:M35" si="6">F35+124</f>
        <v>1162</v>
      </c>
      <c r="H35" s="70">
        <f t="shared" si="6"/>
        <v>1286</v>
      </c>
      <c r="I35" s="70">
        <f t="shared" si="6"/>
        <v>1410</v>
      </c>
      <c r="J35" s="70">
        <f t="shared" si="6"/>
        <v>1534</v>
      </c>
      <c r="K35" s="70">
        <f t="shared" si="6"/>
        <v>1658</v>
      </c>
      <c r="L35" s="70">
        <f t="shared" si="6"/>
        <v>1782</v>
      </c>
      <c r="M35" s="70">
        <f t="shared" si="6"/>
        <v>1906</v>
      </c>
    </row>
    <row r="36" spans="1:13" x14ac:dyDescent="0.2">
      <c r="A36" s="69">
        <v>6</v>
      </c>
      <c r="B36" s="70">
        <v>591</v>
      </c>
      <c r="C36" s="70">
        <v>716</v>
      </c>
      <c r="D36" s="70">
        <v>853</v>
      </c>
      <c r="E36" s="70">
        <v>995</v>
      </c>
      <c r="F36" s="70">
        <v>1137</v>
      </c>
      <c r="G36" s="70">
        <f t="shared" ref="G36:M36" si="7">F36+143</f>
        <v>1280</v>
      </c>
      <c r="H36" s="70">
        <f t="shared" si="7"/>
        <v>1423</v>
      </c>
      <c r="I36" s="70">
        <f t="shared" si="7"/>
        <v>1566</v>
      </c>
      <c r="J36" s="70">
        <f t="shared" si="7"/>
        <v>1709</v>
      </c>
      <c r="K36" s="70">
        <f t="shared" si="7"/>
        <v>1852</v>
      </c>
      <c r="L36" s="70">
        <f t="shared" si="7"/>
        <v>1995</v>
      </c>
      <c r="M36" s="70">
        <f t="shared" si="7"/>
        <v>2138</v>
      </c>
    </row>
    <row r="37" spans="1:13" x14ac:dyDescent="0.2">
      <c r="A37" s="66">
        <v>7</v>
      </c>
      <c r="B37" s="70">
        <v>651</v>
      </c>
      <c r="C37" s="70">
        <v>788</v>
      </c>
      <c r="D37" s="70">
        <v>937</v>
      </c>
      <c r="E37" s="70">
        <v>1095</v>
      </c>
      <c r="F37" s="70">
        <v>1251</v>
      </c>
      <c r="G37" s="71">
        <f t="shared" ref="G37:M37" si="8">F37+157</f>
        <v>1408</v>
      </c>
      <c r="H37" s="71">
        <f t="shared" si="8"/>
        <v>1565</v>
      </c>
      <c r="I37" s="71">
        <f t="shared" si="8"/>
        <v>1722</v>
      </c>
      <c r="J37" s="71">
        <f t="shared" si="8"/>
        <v>1879</v>
      </c>
      <c r="K37" s="71">
        <f t="shared" si="8"/>
        <v>2036</v>
      </c>
      <c r="L37" s="71">
        <f t="shared" si="8"/>
        <v>2193</v>
      </c>
      <c r="M37" s="71">
        <f t="shared" si="8"/>
        <v>2350</v>
      </c>
    </row>
    <row r="40" spans="1:13" x14ac:dyDescent="0.2">
      <c r="A40">
        <v>1</v>
      </c>
      <c r="D40" s="47"/>
      <c r="F40" s="47"/>
      <c r="L40">
        <v>100</v>
      </c>
    </row>
    <row r="41" spans="1:13" x14ac:dyDescent="0.2">
      <c r="A41">
        <v>2</v>
      </c>
      <c r="D41" s="47">
        <v>150</v>
      </c>
      <c r="F41" s="72">
        <v>0.1</v>
      </c>
      <c r="H41">
        <v>50</v>
      </c>
      <c r="L41">
        <v>200</v>
      </c>
    </row>
    <row r="42" spans="1:13" x14ac:dyDescent="0.2">
      <c r="A42">
        <v>3</v>
      </c>
      <c r="D42" s="47">
        <v>300</v>
      </c>
      <c r="F42" s="72">
        <v>0.2</v>
      </c>
      <c r="H42">
        <v>100</v>
      </c>
      <c r="J42">
        <v>8.5</v>
      </c>
      <c r="L42">
        <v>300</v>
      </c>
    </row>
    <row r="43" spans="1:13" x14ac:dyDescent="0.2">
      <c r="A43">
        <v>4</v>
      </c>
      <c r="D43" s="47">
        <v>450</v>
      </c>
      <c r="F43" s="72">
        <v>0.3</v>
      </c>
      <c r="H43">
        <v>150</v>
      </c>
      <c r="J43">
        <v>83.33</v>
      </c>
      <c r="L43">
        <v>400</v>
      </c>
    </row>
    <row r="44" spans="1:13" x14ac:dyDescent="0.2">
      <c r="A44">
        <v>5</v>
      </c>
      <c r="D44" s="47">
        <v>600</v>
      </c>
      <c r="H44">
        <v>200</v>
      </c>
    </row>
    <row r="45" spans="1:13" x14ac:dyDescent="0.2">
      <c r="A45">
        <v>6</v>
      </c>
    </row>
    <row r="46" spans="1:13" x14ac:dyDescent="0.2">
      <c r="A46">
        <v>7</v>
      </c>
    </row>
    <row r="47" spans="1:13" x14ac:dyDescent="0.2">
      <c r="A47">
        <v>8</v>
      </c>
    </row>
    <row r="48" spans="1:13" x14ac:dyDescent="0.2">
      <c r="A48">
        <v>9</v>
      </c>
      <c r="E48">
        <v>0</v>
      </c>
    </row>
    <row r="49" spans="1:5" x14ac:dyDescent="0.2">
      <c r="A49">
        <v>10</v>
      </c>
      <c r="E49" s="7">
        <f>1320/12</f>
        <v>110</v>
      </c>
    </row>
    <row r="50" spans="1:5" x14ac:dyDescent="0.2">
      <c r="A50">
        <v>11</v>
      </c>
    </row>
    <row r="51" spans="1:5" x14ac:dyDescent="0.2">
      <c r="A51">
        <v>12</v>
      </c>
    </row>
  </sheetData>
  <pageMargins left="0.78749999999999998" right="0.78749999999999998" top="0.98402777777777795" bottom="0.9840277777777779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8</vt:i4>
      </vt:variant>
    </vt:vector>
  </HeadingPairs>
  <TitlesOfParts>
    <vt:vector size="11" baseType="lpstr">
      <vt:lpstr>Wohngeldberechnung</vt:lpstr>
      <vt:lpstr>Mietstufen</vt:lpstr>
      <vt:lpstr>Hilfsrechnungen</vt:lpstr>
      <vt:lpstr>Abzüge</vt:lpstr>
      <vt:lpstr>Alleinerz</vt:lpstr>
      <vt:lpstr>fünfzig</vt:lpstr>
      <vt:lpstr>Haushaltsmitglieder</vt:lpstr>
      <vt:lpstr>Haushaltsmitlieder</vt:lpstr>
      <vt:lpstr>Schwerbehinderung</vt:lpstr>
      <vt:lpstr>Schwerbehinderung2</vt:lpstr>
      <vt:lpstr>WKP</vt:lpstr>
    </vt:vector>
  </TitlesOfParts>
  <Company>Diakonisches Werk im Neckar-Odenwald-Kreis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Diakonische Bezirksstelle Neuenstadt</dc:creator>
  <dc:description/>
  <cp:lastModifiedBy>Diakonische Bezirksstelle Neuenstadt</cp:lastModifiedBy>
  <cp:revision>1</cp:revision>
  <cp:lastPrinted>2016-03-04T12:30:51Z</cp:lastPrinted>
  <dcterms:created xsi:type="dcterms:W3CDTF">2023-01-21T18:23:20Z</dcterms:created>
  <dcterms:modified xsi:type="dcterms:W3CDTF">2023-02-07T17:13:56Z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